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50" yWindow="-15" windowWidth="3540" windowHeight="11760" activeTab="2"/>
  </bookViews>
  <sheets>
    <sheet name="Биланс успеха" sheetId="22" r:id="rId1"/>
    <sheet name="Биланс стања" sheetId="21" r:id="rId2"/>
    <sheet name="Извештај о новчаним токовима" sheetId="12" r:id="rId3"/>
    <sheet name="Зараде" sheetId="17" r:id="rId4"/>
    <sheet name="Запослени" sheetId="6" r:id="rId5"/>
    <sheet name="Цене" sheetId="8" r:id="rId6"/>
    <sheet name="Субвенције" sheetId="9" r:id="rId7"/>
    <sheet name="Донације" sheetId="10" r:id="rId8"/>
    <sheet name="Набавке" sheetId="18" r:id="rId9"/>
    <sheet name="Кредити" sheetId="5" r:id="rId10"/>
    <sheet name="Готовина" sheetId="14" r:id="rId11"/>
    <sheet name="Образац НБС" sheetId="13" r:id="rId12"/>
  </sheets>
  <definedNames>
    <definedName name="_xlnm._FilterDatabase" localSheetId="1" hidden="1">'Биланс стања'!$A$6:$J$150</definedName>
    <definedName name="_xlnm._FilterDatabase" localSheetId="0" hidden="1">'Биланс успеха'!$A$6:$H$83</definedName>
    <definedName name="_xlnm._FilterDatabase" localSheetId="3" hidden="1">Зараде!$F$1:$F$98</definedName>
    <definedName name="_xlnm._FilterDatabase" localSheetId="2" hidden="1">'Извештај о новчаним токовима'!$G$1:$G$64</definedName>
    <definedName name="_xlnm._FilterDatabase" localSheetId="8" hidden="1">Набавке!$G$2:$G$130</definedName>
    <definedName name="_xlnm.Print_Area" localSheetId="10">Готовина!$A$1:$F$40</definedName>
    <definedName name="_xlnm.Print_Area" localSheetId="7">Донације!$A$1:$G$22</definedName>
    <definedName name="_xlnm.Print_Area" localSheetId="4">Запослени!$A$1:$D$30</definedName>
    <definedName name="_xlnm.Print_Area" localSheetId="3">Зараде!$A$1:$G$48</definedName>
    <definedName name="_xlnm.Print_Area" localSheetId="2">'Извештај о новчаним токовима'!$A$1:$H$67</definedName>
    <definedName name="_xlnm.Print_Area" localSheetId="9">Кредити!$A$1:$R$33</definedName>
    <definedName name="_xlnm.Print_Area" localSheetId="11">'Образац НБС'!$A$1:$E$69</definedName>
    <definedName name="_xlnm.Print_Area" localSheetId="6">Субвенције!$A$1:$G$17</definedName>
    <definedName name="_xlnm.Print_Area" localSheetId="5">Цене!$A$1:$P$21</definedName>
  </definedNames>
  <calcPr calcId="125725"/>
</workbook>
</file>

<file path=xl/calcChain.xml><?xml version="1.0" encoding="utf-8"?>
<calcChain xmlns="http://schemas.openxmlformats.org/spreadsheetml/2006/main">
  <c r="C10" i="17"/>
  <c r="C11" s="1"/>
  <c r="G10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9"/>
  <c r="E63" i="13"/>
  <c r="E57"/>
  <c r="G124" i="18"/>
  <c r="G123"/>
  <c r="G122"/>
  <c r="G121"/>
  <c r="G120"/>
  <c r="G119"/>
  <c r="G118"/>
  <c r="G117"/>
  <c r="G116"/>
  <c r="G115"/>
  <c r="G114"/>
  <c r="G112"/>
  <c r="G111"/>
  <c r="G110"/>
  <c r="G109"/>
  <c r="G108"/>
  <c r="G107"/>
  <c r="G106"/>
  <c r="G105"/>
  <c r="G104"/>
  <c r="G103"/>
  <c r="G102"/>
  <c r="G101"/>
  <c r="G100"/>
  <c r="G97"/>
  <c r="G94"/>
  <c r="G93"/>
  <c r="G91"/>
  <c r="G90"/>
  <c r="G89"/>
  <c r="G88"/>
  <c r="G87"/>
  <c r="G86"/>
  <c r="G77"/>
  <c r="G73"/>
  <c r="G65"/>
  <c r="G62"/>
  <c r="G59"/>
  <c r="G58"/>
  <c r="G57"/>
  <c r="G56"/>
  <c r="G54"/>
  <c r="G53"/>
  <c r="G51"/>
  <c r="G50"/>
  <c r="G49"/>
  <c r="G48"/>
  <c r="G47"/>
  <c r="G46"/>
  <c r="G45"/>
  <c r="G42"/>
  <c r="G41"/>
  <c r="G40"/>
  <c r="G39"/>
  <c r="G37"/>
  <c r="G35"/>
  <c r="G34"/>
  <c r="G33"/>
  <c r="G13"/>
  <c r="G14"/>
  <c r="G15"/>
  <c r="G16"/>
  <c r="G17"/>
  <c r="G20"/>
  <c r="G21"/>
  <c r="G24"/>
  <c r="G13" i="10"/>
  <c r="H65" i="22"/>
  <c r="H64"/>
  <c r="H62"/>
  <c r="H58"/>
  <c r="H149" i="21" l="1"/>
  <c r="H125"/>
  <c r="H83"/>
  <c r="H144"/>
  <c r="H140"/>
  <c r="H134"/>
  <c r="H124"/>
  <c r="H115"/>
  <c r="H113"/>
  <c r="H107"/>
  <c r="H102"/>
  <c r="H90"/>
  <c r="H79"/>
  <c r="H78"/>
  <c r="H71"/>
  <c r="H67"/>
  <c r="H61"/>
  <c r="H56"/>
  <c r="H44"/>
  <c r="H27"/>
  <c r="H26"/>
  <c r="H25"/>
  <c r="H24"/>
  <c r="H23"/>
  <c r="H16"/>
  <c r="G146"/>
  <c r="H146" s="1"/>
  <c r="G143"/>
  <c r="H143" s="1"/>
  <c r="D98"/>
  <c r="G98"/>
  <c r="H56" i="12" l="1"/>
  <c r="D37"/>
  <c r="D30" l="1"/>
  <c r="D24"/>
  <c r="D15"/>
  <c r="D11"/>
  <c r="H50" i="22"/>
  <c r="H41"/>
  <c r="H40"/>
  <c r="H39"/>
  <c r="H38"/>
  <c r="H37"/>
  <c r="H36"/>
  <c r="H28"/>
  <c r="G69"/>
  <c r="G44"/>
  <c r="G35"/>
  <c r="H35" s="1"/>
  <c r="H16" i="12"/>
  <c r="H13"/>
  <c r="H26"/>
  <c r="H28"/>
  <c r="H32"/>
  <c r="H39"/>
  <c r="H47"/>
  <c r="H17"/>
  <c r="H20"/>
  <c r="H27"/>
  <c r="D52" l="1"/>
  <c r="D43"/>
  <c r="D53" s="1"/>
  <c r="D22"/>
  <c r="F52" i="18"/>
  <c r="G52" s="1"/>
  <c r="F55"/>
  <c r="G55" s="1"/>
  <c r="F61"/>
  <c r="G61" s="1"/>
  <c r="F12"/>
  <c r="G12" s="1"/>
  <c r="F36"/>
  <c r="G36" s="1"/>
  <c r="F113"/>
  <c r="G113" s="1"/>
  <c r="F60"/>
  <c r="G60" s="1"/>
  <c r="D50" i="12" l="1"/>
  <c r="D55"/>
  <c r="D59" s="1"/>
  <c r="F98" i="18"/>
  <c r="G98" s="1"/>
  <c r="F92"/>
  <c r="G92" s="1"/>
  <c r="F99"/>
  <c r="G99" s="1"/>
  <c r="E44" i="13"/>
  <c r="E52"/>
  <c r="F125" i="18" l="1"/>
  <c r="F95"/>
  <c r="G95" s="1"/>
  <c r="F78"/>
  <c r="F74"/>
  <c r="F66"/>
  <c r="F63"/>
  <c r="G63" s="1"/>
  <c r="F32"/>
  <c r="F25"/>
  <c r="F22"/>
  <c r="F18"/>
  <c r="E125"/>
  <c r="D125"/>
  <c r="C125"/>
  <c r="E95"/>
  <c r="E126" s="1"/>
  <c r="D95"/>
  <c r="C95"/>
  <c r="E78"/>
  <c r="D78"/>
  <c r="C78"/>
  <c r="E74"/>
  <c r="D74"/>
  <c r="C74"/>
  <c r="C79" s="1"/>
  <c r="E66"/>
  <c r="D66"/>
  <c r="C66"/>
  <c r="E63"/>
  <c r="D63"/>
  <c r="C63"/>
  <c r="E32"/>
  <c r="E43" s="1"/>
  <c r="D32"/>
  <c r="D43" s="1"/>
  <c r="D67" s="1"/>
  <c r="C32"/>
  <c r="C43" s="1"/>
  <c r="E25"/>
  <c r="D25"/>
  <c r="C25"/>
  <c r="E22"/>
  <c r="D22"/>
  <c r="C22"/>
  <c r="E18"/>
  <c r="E26" s="1"/>
  <c r="D18"/>
  <c r="C18"/>
  <c r="F15" i="14"/>
  <c r="F18"/>
  <c r="F19"/>
  <c r="F20"/>
  <c r="F22"/>
  <c r="F23"/>
  <c r="F24"/>
  <c r="F17"/>
  <c r="F10"/>
  <c r="F11"/>
  <c r="F12"/>
  <c r="F13"/>
  <c r="F14"/>
  <c r="F16"/>
  <c r="F9"/>
  <c r="E67" i="18" l="1"/>
  <c r="D79"/>
  <c r="G22"/>
  <c r="G66"/>
  <c r="G125"/>
  <c r="D126"/>
  <c r="F26"/>
  <c r="G18"/>
  <c r="F43"/>
  <c r="G43" s="1"/>
  <c r="G32"/>
  <c r="C67"/>
  <c r="G78"/>
  <c r="F79"/>
  <c r="G74"/>
  <c r="D26"/>
  <c r="C26"/>
  <c r="E79"/>
  <c r="C126"/>
  <c r="G25"/>
  <c r="F67"/>
  <c r="G67" s="1"/>
  <c r="F126"/>
  <c r="D20" i="6"/>
  <c r="D16"/>
  <c r="D10"/>
  <c r="F30" i="12"/>
  <c r="E43"/>
  <c r="E30"/>
  <c r="E53" i="22"/>
  <c r="E52" s="1"/>
  <c r="F53"/>
  <c r="F52" s="1"/>
  <c r="G53"/>
  <c r="G52" s="1"/>
  <c r="D53"/>
  <c r="D52" s="1"/>
  <c r="E44"/>
  <c r="H44" s="1"/>
  <c r="F44"/>
  <c r="D44"/>
  <c r="E30"/>
  <c r="F30"/>
  <c r="G30"/>
  <c r="E20"/>
  <c r="E12" s="1"/>
  <c r="F20"/>
  <c r="F12" s="1"/>
  <c r="G20"/>
  <c r="G12" s="1"/>
  <c r="D20"/>
  <c r="D12" s="1"/>
  <c r="D30"/>
  <c r="F135" i="21"/>
  <c r="F126" s="1"/>
  <c r="G135"/>
  <c r="F127"/>
  <c r="G127"/>
  <c r="F116"/>
  <c r="G116"/>
  <c r="F109"/>
  <c r="G109"/>
  <c r="H109" s="1"/>
  <c r="F105"/>
  <c r="G105"/>
  <c r="F101"/>
  <c r="G101"/>
  <c r="H101" s="1"/>
  <c r="F86"/>
  <c r="G86"/>
  <c r="F73"/>
  <c r="G73"/>
  <c r="H73" s="1"/>
  <c r="F62"/>
  <c r="G62"/>
  <c r="F55"/>
  <c r="G55"/>
  <c r="H55" s="1"/>
  <c r="F45"/>
  <c r="G45"/>
  <c r="F35"/>
  <c r="G35"/>
  <c r="H35" s="1"/>
  <c r="F30"/>
  <c r="G30"/>
  <c r="F21"/>
  <c r="G21"/>
  <c r="H21" s="1"/>
  <c r="F14"/>
  <c r="G14"/>
  <c r="E109"/>
  <c r="D109"/>
  <c r="E135"/>
  <c r="E127"/>
  <c r="E116"/>
  <c r="E105"/>
  <c r="E101"/>
  <c r="E86"/>
  <c r="E73"/>
  <c r="E62"/>
  <c r="E55"/>
  <c r="E45"/>
  <c r="E35"/>
  <c r="E30"/>
  <c r="E21"/>
  <c r="E14"/>
  <c r="D135"/>
  <c r="D127"/>
  <c r="D116"/>
  <c r="D105"/>
  <c r="D101"/>
  <c r="D86"/>
  <c r="D73"/>
  <c r="D62"/>
  <c r="D55"/>
  <c r="D45"/>
  <c r="D35"/>
  <c r="D30"/>
  <c r="D21"/>
  <c r="D14"/>
  <c r="P11" i="8"/>
  <c r="P12"/>
  <c r="P10"/>
  <c r="G126" i="18" l="1"/>
  <c r="G79"/>
  <c r="G26"/>
  <c r="G60" i="22"/>
  <c r="H52"/>
  <c r="G43"/>
  <c r="H30"/>
  <c r="H12"/>
  <c r="D60"/>
  <c r="H20"/>
  <c r="H62" i="21"/>
  <c r="H86"/>
  <c r="H105"/>
  <c r="H116"/>
  <c r="H135"/>
  <c r="G126"/>
  <c r="F108"/>
  <c r="H14"/>
  <c r="G108"/>
  <c r="G54"/>
  <c r="H54" s="1"/>
  <c r="G13"/>
  <c r="D126"/>
  <c r="D108"/>
  <c r="F54"/>
  <c r="E13"/>
  <c r="F60" i="22"/>
  <c r="E60"/>
  <c r="D54" i="21"/>
  <c r="E54"/>
  <c r="F13"/>
  <c r="D43" i="22"/>
  <c r="F43"/>
  <c r="E43"/>
  <c r="D13" i="21"/>
  <c r="E108"/>
  <c r="E126"/>
  <c r="H108" l="1"/>
  <c r="H126"/>
  <c r="H60" i="22"/>
  <c r="G67"/>
  <c r="E67"/>
  <c r="E71" s="1"/>
  <c r="E78" s="1"/>
  <c r="H43"/>
  <c r="D67"/>
  <c r="D71" s="1"/>
  <c r="D78" s="1"/>
  <c r="F67"/>
  <c r="F71" s="1"/>
  <c r="F78" s="1"/>
  <c r="H13" i="21"/>
  <c r="F82"/>
  <c r="G82"/>
  <c r="E82"/>
  <c r="D82"/>
  <c r="G71" i="22" l="1"/>
  <c r="H67"/>
  <c r="H82" i="21"/>
  <c r="F85"/>
  <c r="F148" s="1"/>
  <c r="E85"/>
  <c r="E148" s="1"/>
  <c r="D85"/>
  <c r="D148" s="1"/>
  <c r="G85"/>
  <c r="G78" i="22" l="1"/>
  <c r="H78" s="1"/>
  <c r="H71"/>
  <c r="G148" i="21"/>
  <c r="H85"/>
  <c r="G10" i="10"/>
  <c r="E58" i="13"/>
  <c r="E48"/>
  <c r="E40"/>
  <c r="E33"/>
  <c r="E27"/>
  <c r="E22"/>
  <c r="E16"/>
  <c r="E10"/>
  <c r="H148" i="21" l="1"/>
  <c r="C16" i="6"/>
  <c r="C10"/>
  <c r="C20" s="1"/>
  <c r="E41" i="12"/>
  <c r="E37"/>
  <c r="F37"/>
  <c r="G37"/>
  <c r="G30"/>
  <c r="E24"/>
  <c r="F24"/>
  <c r="G24"/>
  <c r="E15"/>
  <c r="F15"/>
  <c r="G15"/>
  <c r="E11"/>
  <c r="F11"/>
  <c r="H41" l="1"/>
  <c r="G35"/>
  <c r="H30"/>
  <c r="H15"/>
  <c r="H24"/>
  <c r="H37"/>
  <c r="F52"/>
  <c r="F22"/>
  <c r="E22"/>
  <c r="E53"/>
  <c r="F35"/>
  <c r="E52"/>
  <c r="E50"/>
  <c r="E35"/>
  <c r="H35" l="1"/>
  <c r="E54"/>
  <c r="G43"/>
  <c r="F43"/>
  <c r="H43" l="1"/>
  <c r="G53"/>
  <c r="G50"/>
  <c r="H50" s="1"/>
  <c r="E59"/>
  <c r="F50"/>
  <c r="F53"/>
  <c r="F54" l="1"/>
  <c r="H53"/>
  <c r="F59" l="1"/>
  <c r="H12"/>
  <c r="G11"/>
  <c r="H11" s="1"/>
  <c r="G22" l="1"/>
  <c r="H22" s="1"/>
  <c r="G52"/>
  <c r="H52" l="1"/>
  <c r="G54"/>
  <c r="G59" l="1"/>
  <c r="H54"/>
  <c r="H59" l="1"/>
</calcChain>
</file>

<file path=xl/sharedStrings.xml><?xml version="1.0" encoding="utf-8"?>
<sst xmlns="http://schemas.openxmlformats.org/spreadsheetml/2006/main" count="1134" uniqueCount="895">
  <si>
    <t>ПОЗИЦИЈА</t>
  </si>
  <si>
    <t>Добра</t>
  </si>
  <si>
    <t>Услуге</t>
  </si>
  <si>
    <t>Радови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</si>
  <si>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</si>
  <si>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</si>
  <si>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</si>
  <si>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</si>
  <si>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</si>
  <si>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</si>
  <si>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</si>
  <si>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</si>
  <si>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ОБРАЗАЦ: 5</t>
  </si>
  <si>
    <t>Р. Бр.</t>
  </si>
  <si>
    <t>Р. бр.</t>
  </si>
  <si>
    <t>Позиција</t>
  </si>
  <si>
    <t>Образац 1.</t>
  </si>
  <si>
    <t>Образац 2.</t>
  </si>
  <si>
    <t>Образац 3.</t>
  </si>
  <si>
    <t>Образац 5.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</si>
  <si>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</si>
  <si>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</si>
  <si>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</si>
  <si>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</si>
  <si>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</si>
  <si>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</si>
  <si>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</si>
  <si>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</si>
  <si>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</si>
  <si>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</si>
  <si>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</si>
  <si>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</si>
  <si>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</si>
  <si>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</si>
  <si>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 xml:space="preserve">Образац 6. </t>
  </si>
  <si>
    <t>Образац 7.</t>
  </si>
  <si>
    <t>Образац 8.</t>
  </si>
  <si>
    <t>Образац 9.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</si>
  <si>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</si>
  <si>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</si>
  <si>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</si>
  <si>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</si>
  <si>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</si>
  <si>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</si>
  <si>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</si>
  <si>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</si>
  <si>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</si>
  <si>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</si>
  <si>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</si>
  <si>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</si>
  <si>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</si>
  <si>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</si>
  <si>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</si>
  <si>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</si>
  <si>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</si>
  <si>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</si>
  <si>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</si>
  <si>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</si>
  <si>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</si>
  <si>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</si>
  <si>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</si>
  <si>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</si>
  <si>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</si>
  <si>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</si>
  <si>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</si>
  <si>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</si>
  <si>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</si>
  <si>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</si>
  <si>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</si>
  <si>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</si>
  <si>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</si>
  <si>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</si>
  <si>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</si>
  <si>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</si>
  <si>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</si>
  <si>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</si>
  <si>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</si>
  <si>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 xml:space="preserve">Планирано </t>
  </si>
  <si>
    <t xml:space="preserve">Уговорено </t>
  </si>
  <si>
    <t xml:space="preserve">Повучено </t>
  </si>
  <si>
    <t xml:space="preserve">СУБВЕНЦИЈЕ </t>
  </si>
  <si>
    <t>Реализација</t>
  </si>
  <si>
    <t>Број прималаца</t>
  </si>
  <si>
    <t xml:space="preserve">КРЕТАЊЕ ЦЕНА ПРОИЗВОДА И УСЛУГА 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</si>
  <si>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</si>
  <si>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</si>
  <si>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</si>
  <si>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</si>
  <si>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</si>
  <si>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>Oвлашћено лице: _____________________________</t>
  </si>
  <si>
    <t>Oвлашћено лице: 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</si>
  <si>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</si>
  <si>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</si>
  <si>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</si>
  <si>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</si>
  <si>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</si>
  <si>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</si>
  <si>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</si>
  <si>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</si>
  <si>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</si>
  <si>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</si>
  <si>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</si>
  <si>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</si>
  <si>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</si>
  <si>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</si>
  <si>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АКТИВА</t>
  </si>
  <si>
    <t>012</t>
  </si>
  <si>
    <t>14</t>
  </si>
  <si>
    <t>24</t>
  </si>
  <si>
    <t>29</t>
  </si>
  <si>
    <t>ПАСИВА</t>
  </si>
  <si>
    <t>Образац 1А.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</si>
  <si>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</si>
  <si>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</si>
  <si>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</si>
  <si>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</si>
  <si>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</si>
  <si>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3. Плаћене камате</t>
  </si>
  <si>
    <t>4. Порез на добитак</t>
  </si>
  <si>
    <t>Б. ТОКОВИ ГОТОВИНЕ ИЗ АКТИВНОСТИ ИНВЕСТИРАЊА</t>
  </si>
  <si>
    <t>1. Продаја акција и удела (нето приливи)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</si>
  <si>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</si>
  <si>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</si>
  <si>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</si>
  <si>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</si>
  <si>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</si>
  <si>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</si>
  <si>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</si>
  <si>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1. Откуп сопствених акција и удела</t>
  </si>
  <si>
    <t>Образац 1Б.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</si>
  <si>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</si>
  <si>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</si>
  <si>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</si>
  <si>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</si>
  <si>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</si>
  <si>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</si>
  <si>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Број чланова надзорног одбора</t>
  </si>
  <si>
    <t xml:space="preserve">Дневнице на службеном путу </t>
  </si>
  <si>
    <t>ПЛАНИРАНА ФИНАНСИЈСКА СРЕДСТВА ЗА НАБАВКУ ДОБАРА, РАДОВА И УСЛУГА ЗА ОБАВЉАЊЕ ДЕЛАТНОСТИ</t>
  </si>
  <si>
    <t>Р.бр.</t>
  </si>
  <si>
    <t>ФИНАНСИЈСКИ ИНСТРУМЕНТИ</t>
  </si>
  <si>
    <t>СТАЊЕ НА КРАЈУ ПЕРИОДА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</si>
  <si>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</si>
  <si>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</si>
  <si>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</si>
  <si>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</si>
  <si>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</si>
  <si>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</si>
  <si>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</si>
  <si>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</si>
  <si>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</si>
  <si>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</si>
  <si>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</si>
  <si>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</si>
  <si>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</si>
  <si>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</si>
  <si>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</si>
  <si>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</si>
  <si>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</si>
  <si>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</si>
  <si>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</si>
  <si>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</si>
  <si>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</si>
  <si>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</si>
  <si>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</si>
  <si>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</si>
  <si>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</si>
  <si>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</si>
  <si>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</si>
  <si>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9.5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</si>
  <si>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</si>
  <si>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</si>
  <si>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</si>
  <si>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</si>
  <si>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</si>
  <si>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</si>
  <si>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</si>
  <si>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</si>
  <si>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</si>
  <si>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</si>
  <si>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</si>
  <si>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</si>
  <si>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</si>
  <si>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Пласмани финансијским институцијама</t>
  </si>
  <si>
    <t>1.5</t>
  </si>
  <si>
    <t>Остали пласмани</t>
  </si>
  <si>
    <t>ОСТАЛИ ДУГОРОЧНИ ФИНАНСИЈСКИ ПЛАСМАНИ</t>
  </si>
  <si>
    <t>011</t>
  </si>
  <si>
    <t>2.4</t>
  </si>
  <si>
    <t>2.5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</si>
  <si>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</si>
  <si>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</si>
  <si>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</si>
  <si>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</si>
  <si>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</si>
  <si>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</si>
  <si>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</si>
  <si>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ПОТРАЖИВАЊА</t>
  </si>
  <si>
    <t>016</t>
  </si>
  <si>
    <t>Потраживања од сектора становништва</t>
  </si>
  <si>
    <t>Потраживања од јавних предузећа</t>
  </si>
  <si>
    <t>Потраживања од привредних друштава у стечају и ликвидацији</t>
  </si>
  <si>
    <t>Потраживања од привредних друштава у реструктурирању</t>
  </si>
  <si>
    <t>4.5</t>
  </si>
  <si>
    <t>ОСТАЛА ПОТРАЖИВАЊА</t>
  </si>
  <si>
    <t>Потраживања за више плаћен порез на добитак, ПДВ и остала потраживања</t>
  </si>
  <si>
    <t>КРАТКОРОЧНЕ ФИНАНСИЈСКЕ ОБАВЕЗЕ</t>
  </si>
  <si>
    <t>Примљени кредити од привредних друштава</t>
  </si>
  <si>
    <t>6.2</t>
  </si>
  <si>
    <t>Примљени кредити од финансијских институција</t>
  </si>
  <si>
    <t>6.3</t>
  </si>
  <si>
    <t>Остали примљени кредити</t>
  </si>
  <si>
    <t>ДУГОРОЧНИ КРЕДИТИ И ОСТАЛЕ ДУГОРОЧНЕ ОБАВЕЗЕ</t>
  </si>
  <si>
    <t>Примљени кредити/остале дугорочне обавезе према привредним друштавима</t>
  </si>
  <si>
    <t>7.2</t>
  </si>
  <si>
    <t>Примљени кредити/остале дугорочне обавезе према финансијским институцијама</t>
  </si>
  <si>
    <t>7.3</t>
  </si>
  <si>
    <t>Остали примљени кредити/остале дугорочне обавезе</t>
  </si>
  <si>
    <t>УДЕЛИ У КАПИТАЛУ</t>
  </si>
  <si>
    <t>Удели републичких органа и организација</t>
  </si>
  <si>
    <t>Удели јединициа локалне самоуправе и аутономне покрајине</t>
  </si>
  <si>
    <t>Удели осталих оснивача</t>
  </si>
  <si>
    <t>ОБАВЕЗЕ ИЗ ПОСЛОВАЊА</t>
  </si>
  <si>
    <t>Обавезе према сектору становништва</t>
  </si>
  <si>
    <t>Обавезе према јавним предузећима</t>
  </si>
  <si>
    <t>Обавезе према привредним друштвима у стечају и ликвидацији</t>
  </si>
  <si>
    <t>Обавезе према привредним друштвима у реструктурирању</t>
  </si>
  <si>
    <t xml:space="preserve">Остале обавезе из пословања </t>
  </si>
  <si>
    <t xml:space="preserve">ОСТАЛЕ ОБАВЕЗЕ </t>
  </si>
  <si>
    <t>10.1</t>
  </si>
  <si>
    <t>10.2</t>
  </si>
  <si>
    <t>10.3</t>
  </si>
  <si>
    <t>10.4</t>
  </si>
  <si>
    <t>10.5</t>
  </si>
  <si>
    <t>Обавезе по основу ПДВ и остале обавезе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</si>
  <si>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</si>
  <si>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</si>
  <si>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</si>
  <si>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</si>
  <si>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</si>
  <si>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</si>
  <si>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30.06.2014.</t>
  </si>
  <si>
    <t>30.09.2014.</t>
  </si>
  <si>
    <t>31.12.2014.</t>
  </si>
  <si>
    <t>019</t>
  </si>
  <si>
    <t>Број запослених на одређено време</t>
  </si>
  <si>
    <t xml:space="preserve">Број запослених на неодређено време </t>
  </si>
  <si>
    <t>69-59</t>
  </si>
  <si>
    <t>59-69</t>
  </si>
  <si>
    <t>1. Основна зарада по акцији</t>
  </si>
  <si>
    <t>2. Умањена (разводњена) зарада по акцији</t>
  </si>
  <si>
    <t>МП</t>
  </si>
  <si>
    <t>Образац 4.</t>
  </si>
  <si>
    <t>Образац 10.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</si>
  <si>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</si>
  <si>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</si>
  <si>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</si>
  <si>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</si>
  <si>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</si>
  <si>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</si>
  <si>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</si>
  <si>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</si>
  <si>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</si>
  <si>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</si>
  <si>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</si>
  <si>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</si>
  <si>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</si>
  <si>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</si>
  <si>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</si>
  <si>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</si>
  <si>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</si>
  <si>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</si>
  <si>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</si>
  <si>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</si>
  <si>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</si>
  <si>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</si>
  <si>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</si>
  <si>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</si>
  <si>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</si>
  <si>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</si>
  <si>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</si>
  <si>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</si>
  <si>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</si>
  <si>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</si>
  <si>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</si>
  <si>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</si>
  <si>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</si>
  <si>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</si>
  <si>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</si>
  <si>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</si>
  <si>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</si>
  <si>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</si>
  <si>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</si>
  <si>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</si>
  <si>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</si>
  <si>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В. ОДЛОЖЕНА ПОРЕСКА СРЕДСТВА</t>
  </si>
  <si>
    <t>И. НЕГАТИВНЕ КУРСНЕ РАЗЛИКЕ ПО ОСНОВУ ПРЕРАЧУНА ГОТОВИНЕ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</si>
  <si>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</si>
  <si>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</si>
  <si>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</si>
  <si>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</si>
  <si>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</si>
  <si>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</si>
  <si>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</si>
  <si>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</si>
  <si>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</si>
  <si>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</si>
  <si>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</si>
  <si>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**Укупно стање кредитне задужености треба да одговара збиру позиција 6.2 и 7.2 - у обрасцу 10</t>
  </si>
  <si>
    <t xml:space="preserve">Накнаде трошкова на службеном путу </t>
  </si>
  <si>
    <t>Предузеће: ЈП за склоништа</t>
  </si>
  <si>
    <t>Матични број: 07892845</t>
  </si>
  <si>
    <t>Одлазак у пензију</t>
  </si>
  <si>
    <t>Текући рачун</t>
  </si>
  <si>
    <t>Banca Intesa A.D.</t>
  </si>
  <si>
    <t>Piraeus Bank AD Beograd</t>
  </si>
  <si>
    <t>Marfin Bank A.D.</t>
  </si>
  <si>
    <t>Komercijalna Banka A.D.</t>
  </si>
  <si>
    <t>Banka Poštanska Štedionica A.D</t>
  </si>
  <si>
    <t>Credy Banka A.D.</t>
  </si>
  <si>
    <t>Unicredit banka A.D.</t>
  </si>
  <si>
    <t>Закуп склоништа</t>
  </si>
  <si>
    <t>Закуп локала</t>
  </si>
  <si>
    <t>Закуп пословног простора</t>
  </si>
  <si>
    <t>Oвлашћено лице ________________</t>
  </si>
  <si>
    <t xml:space="preserve">ИЗВЕШТАЈ О СТАЊУ ПОЈЕДИНИХ ФИНАНСИЈСКИХ ИНСТРУМЕНАТА У БИЛАНСНОЈ АКТИВИ И ПАСИВИ ЈАВНОГ ПРЕДУЗЕЋА
</t>
  </si>
  <si>
    <t>1</t>
  </si>
  <si>
    <t>2</t>
  </si>
  <si>
    <t>Средства личне заштите</t>
  </si>
  <si>
    <t>3</t>
  </si>
  <si>
    <t>4</t>
  </si>
  <si>
    <t>Канцеларијски материјал</t>
  </si>
  <si>
    <t>Обезбеђење објеката</t>
  </si>
  <si>
    <t>Дефектажа и сервисирање постојећих дизел агрегата</t>
  </si>
  <si>
    <t>Услуге хитних интервенција у склоништима</t>
  </si>
  <si>
    <t>Сервисирање возног парка</t>
  </si>
  <si>
    <t>Адвокатске услуге</t>
  </si>
  <si>
    <t>Канцеларијски намештај</t>
  </si>
  <si>
    <t>Oвлашћено лице: __________________________</t>
  </si>
  <si>
    <t>Oвлашћено лице: ____________________</t>
  </si>
  <si>
    <t>Oвлашћено лице: ________________________</t>
  </si>
  <si>
    <t>Овлашћено лице_____________</t>
  </si>
  <si>
    <t>Наканде члановима надзорног одбора***</t>
  </si>
  <si>
    <t>Стипендије-стручно усавршавање (семинари)</t>
  </si>
  <si>
    <t>Донације*</t>
  </si>
  <si>
    <t>KBM Banka A.D.</t>
  </si>
  <si>
    <t>А. УПИСАНИ А НЕУПЛАЋЕНИ КАПИТАЛ</t>
  </si>
  <si>
    <t>010 и део 019</t>
  </si>
  <si>
    <t>1. Улагања у развој</t>
  </si>
  <si>
    <t>011, 012 и део 019</t>
  </si>
  <si>
    <t>2. Концесије, патенти, лиценце, робне и услужне марке, софтвер и остала права</t>
  </si>
  <si>
    <t>013 и део 019</t>
  </si>
  <si>
    <t>3. Гудвил</t>
  </si>
  <si>
    <t>014 и део 019</t>
  </si>
  <si>
    <t>4. Остала нематеријална имовина</t>
  </si>
  <si>
    <t>015 и део 019</t>
  </si>
  <si>
    <t>5. Нематеријална имовина у припреми</t>
  </si>
  <si>
    <t>016 и део 019</t>
  </si>
  <si>
    <t>6. Аванси за нематеријалну имовину</t>
  </si>
  <si>
    <t>020, 021 и део 029</t>
  </si>
  <si>
    <t>1. Земљиште</t>
  </si>
  <si>
    <t>022 и део 029</t>
  </si>
  <si>
    <t>2. Грађевински објекти</t>
  </si>
  <si>
    <t>023 и део 029</t>
  </si>
  <si>
    <t>3. Постројења и опрема</t>
  </si>
  <si>
    <t>024 и део 029</t>
  </si>
  <si>
    <t>4. Инвестиционе некретнине</t>
  </si>
  <si>
    <t>025 и део 029</t>
  </si>
  <si>
    <t>5. Остале некретнине, постројења и опрема</t>
  </si>
  <si>
    <t>026 и део 029</t>
  </si>
  <si>
    <t>6. Некретнине, постројења и опрема у припреми</t>
  </si>
  <si>
    <t>027 и део 029</t>
  </si>
  <si>
    <t>7. Улагања на туђим некретнинама, постројењима и опреми</t>
  </si>
  <si>
    <t>028 и део 029</t>
  </si>
  <si>
    <t>8. Аванси за некретнине, постројења и опрему</t>
  </si>
  <si>
    <t>III. БИОЛОШКА СРЕДСТВА (0020 + 0021 + 0022 + 0023)</t>
  </si>
  <si>
    <t>030, 031 и део 039</t>
  </si>
  <si>
    <t>1. Шуме и вишегодишњи засади</t>
  </si>
  <si>
    <t>032 и део 039</t>
  </si>
  <si>
    <t>2. Основно стадо</t>
  </si>
  <si>
    <t>037 и део 039</t>
  </si>
  <si>
    <t>3. Биолошка средства у припреми</t>
  </si>
  <si>
    <t>038 и део 039</t>
  </si>
  <si>
    <t>4. Аванси за биолошка средства</t>
  </si>
  <si>
    <t>04. осим 047</t>
  </si>
  <si>
    <t>040 и део 049</t>
  </si>
  <si>
    <t>1. Учешћа у капиталу зависних правних лица</t>
  </si>
  <si>
    <t>041 и део 049</t>
  </si>
  <si>
    <t>2. Учешћа у капиталу придружених правних лица и заједничким подухватима</t>
  </si>
  <si>
    <t>042 и део 049</t>
  </si>
  <si>
    <t>3. Учешћа у капиталу осталих правних лица и друге хартије од вредности расположиве за продају</t>
  </si>
  <si>
    <t>део 043, део 044 и део 049</t>
  </si>
  <si>
    <t>4. Дугорочни пласмани матичним и зависним правним лицима</t>
  </si>
  <si>
    <t>5. Дугорочни пласмани осталим повезаним правним лицима</t>
  </si>
  <si>
    <t>део 045 и део 049</t>
  </si>
  <si>
    <t>6. Дугорочни пласмани у земљи</t>
  </si>
  <si>
    <t>7. Дугорочни пласмани у иностранству</t>
  </si>
  <si>
    <t>046 и део 049</t>
  </si>
  <si>
    <t>8. Хартије од вредности које се држе до доспећа</t>
  </si>
  <si>
    <t>048 и део 049</t>
  </si>
  <si>
    <t>9. Остали дугорочни финансијски пласмани</t>
  </si>
  <si>
    <t>050 и део 059</t>
  </si>
  <si>
    <t>1. Потраживања од матичног и зависних правних лица</t>
  </si>
  <si>
    <t>051 и део 059</t>
  </si>
  <si>
    <t>2. Потраживања од осталих повезаних лица</t>
  </si>
  <si>
    <t>052 и део 059</t>
  </si>
  <si>
    <t>3. Потраживања по основу продаје на робни кредит</t>
  </si>
  <si>
    <t>054 и део 059</t>
  </si>
  <si>
    <t>5. Потраживања по основу јемства</t>
  </si>
  <si>
    <t>055 и део 059</t>
  </si>
  <si>
    <t>6. Спорна и сумњива потраживања</t>
  </si>
  <si>
    <t>056 и део 059</t>
  </si>
  <si>
    <t>7. Остала дугорочна потраживања</t>
  </si>
  <si>
    <t>Класа 1</t>
  </si>
  <si>
    <t>I. ЗАЛИХЕ (0045 + 0046 + 0047 + 0048 + 0049 + 0050)</t>
  </si>
  <si>
    <t>1. Материјал, резервни делови, алат и ситан инвентар</t>
  </si>
  <si>
    <t>2. Недовршена производња и недовршене услуге</t>
  </si>
  <si>
    <t>3. Готови производи</t>
  </si>
  <si>
    <t>4. Роба</t>
  </si>
  <si>
    <t>5. Стална средства намењена продаји</t>
  </si>
  <si>
    <t>6. Плаћени аванси за залихе и услуге</t>
  </si>
  <si>
    <t>II. ПОТРАЖИВАЊА ПО ОСНОВУ ПРОДАЈЕ (0052 + 0053 + 0054 + 0055 + 0056 + 0057 + 0058)</t>
  </si>
  <si>
    <t>200 и део 209</t>
  </si>
  <si>
    <t>201 и део 209</t>
  </si>
  <si>
    <t>202 и део 209</t>
  </si>
  <si>
    <t>203 и део 209</t>
  </si>
  <si>
    <t>204 и део 209</t>
  </si>
  <si>
    <t>5. Купци у земљи</t>
  </si>
  <si>
    <t>6. Купци у иностранству</t>
  </si>
  <si>
    <t>206 и део 209</t>
  </si>
  <si>
    <t>7. Остала потраживања по основу продаје</t>
  </si>
  <si>
    <t>III. ПОТРАЖИВАЊА ИЗ СПЕЦИФИЧНИХ ПОСЛОВА</t>
  </si>
  <si>
    <t>IV. ДРУГА ПОТРАЖИВАЊА</t>
  </si>
  <si>
    <t>V. ФИНАНСИЈСКА СРЕДСТВА КОЈА СЕ ВРЕДНУЈУ ПО ФЕР ВРЕДНОСТИ КРОЗ БИЛАНС УСПЕХА</t>
  </si>
  <si>
    <t>23 осим 236 и 237</t>
  </si>
  <si>
    <t>VI. КРАТКОРОЧНИ ФИНАНСИЈСКИ ПЛАСМАНИ (0063 + 0064 + 0065 + 0066 + 0067)</t>
  </si>
  <si>
    <t>230 и део 239</t>
  </si>
  <si>
    <t>231 и део 239</t>
  </si>
  <si>
    <t>232 и део 239</t>
  </si>
  <si>
    <t>3. Краткорочни кредити и зајмови у земљи</t>
  </si>
  <si>
    <t>233 и део 239</t>
  </si>
  <si>
    <t>4. Краткорочни кредити и зајмови у иностранству</t>
  </si>
  <si>
    <t>234, 235, 238 и део 239</t>
  </si>
  <si>
    <t>5. Остали краткорочни финансијски пласмани</t>
  </si>
  <si>
    <t>VII. ГОТОВИНСКИ ЕКВИВАЛЕНТИ И ГОТОВИНА</t>
  </si>
  <si>
    <t>VIII. ПОРЕЗ НА ДОДАТУ ВРЕДНОСТ</t>
  </si>
  <si>
    <t>28 осим 288</t>
  </si>
  <si>
    <t>IX. АКТИВНА ВРЕМЕНСКА РАЗГРАНИЧЕЊА</t>
  </si>
  <si>
    <t>Д. УКУПНА АКТИВА = ПОСЛОВНА ИМОВИНА (0001 + 0002 + 0042 + 0043)</t>
  </si>
  <si>
    <t>Ђ. ВАНБИЛАНСНА АКТИВА</t>
  </si>
  <si>
    <t>I. ОСНОВНИ КАПИТАЛ (0403 + 0404 + 0405 + 0406 + 0407 + 0408 + 0409 + 0410)</t>
  </si>
  <si>
    <t>1. Акцијски капитал</t>
  </si>
  <si>
    <t>2. Удели друштава с ограниченом одговорношћу</t>
  </si>
  <si>
    <t>3. Улози</t>
  </si>
  <si>
    <t>4. Државни капитал</t>
  </si>
  <si>
    <t>5. Друштвени капитал</t>
  </si>
  <si>
    <t>6. Задружни удели</t>
  </si>
  <si>
    <t>7. Емисиона премија</t>
  </si>
  <si>
    <t>8. Остали основни капитал</t>
  </si>
  <si>
    <t>II. УПИСАНИ А НЕУПЛАЋЕНИ КАПИТАЛ</t>
  </si>
  <si>
    <t>047 и 237</t>
  </si>
  <si>
    <t>III. ОТКУПЉЕНЕ СОПСТВЕНЕ АКЦИЈЕ</t>
  </si>
  <si>
    <t>IV. РЕЗЕРВЕ</t>
  </si>
  <si>
    <t>V. РЕВАЛОРИЗАЦИОНЕ РЕЗЕРВЕ ПО ОСНОВУ РЕВАЛОРИЗАЦИЈЕ НЕМАТЕРИЈАЛНЕ ИМОВИНЕ, НЕКРЕТНИНА, ПОСТРОЈЕЊА И ОПРЕМЕ</t>
  </si>
  <si>
    <t>33 осим 330</t>
  </si>
  <si>
    <t>VI. НЕРЕАЛИЗОВАНИ ДОБИЦИ ПО ОСНОВУ ХАРТИЈА ОД ВРЕДНОСТИ И ДРУГИХ КОМПОНЕНТИ ОСТАЛОГ СВЕОБУХВАТНОГ РЕЗУЛТАТА (потражна салда рачуна групе 33 осим 330)</t>
  </si>
  <si>
    <t>VII. НЕРЕАЛИЗОВАНИ ГУБИЦИ ПО ОСНОВУ ХАРТИЈА ОД ВРЕДНОСТИ И ДРУГИХ КОМПОНЕНТИ ОСТАЛОГ СВЕОБУХВАТНОГ РЕЗУЛТАТА (дуговна салда рачуна групе 33 осим 330)</t>
  </si>
  <si>
    <t>VIII. НЕРАСПОРЕЂЕНИ ДОБИТАК (0418 + 0419)</t>
  </si>
  <si>
    <t>1. Нераспоређени добитак ранијих година</t>
  </si>
  <si>
    <t>2. Нераспоређени добитак текуће године</t>
  </si>
  <si>
    <t>IX. УЧЕШЋЕ БЕЗ ПРАВА КОНТРОЛЕ</t>
  </si>
  <si>
    <t>X. ГУБИТАК (0422 + 0423)</t>
  </si>
  <si>
    <t>1. Губитак ранијих година</t>
  </si>
  <si>
    <t>2. Губитак текуће године</t>
  </si>
  <si>
    <t>Б. ДУГОРОЧНА РЕЗЕРВИСАЊА И ОБАВЕЗЕ (0425 + 0432)</t>
  </si>
  <si>
    <t>1. Резервисања за трошкове у гарантном року</t>
  </si>
  <si>
    <t>2. Резервисања за трошкове обнављања природних богатстава</t>
  </si>
  <si>
    <t>3. Резервисања за трошкове реструктурирања</t>
  </si>
  <si>
    <t>4. Резервисања за накнаде и друге бенефиције запослених</t>
  </si>
  <si>
    <t>5. Резервисања за трошкове судских спорова</t>
  </si>
  <si>
    <t>402 и 409</t>
  </si>
  <si>
    <t>6. Остала дугорочна резервисања</t>
  </si>
  <si>
    <t>II. ДУГОРОЧНЕ ОБАВЕЗЕ (0433 + 0434 + 0435 + 0436 + 0437 + 0438 + 0439 + 0440)</t>
  </si>
  <si>
    <t>1. Обавезе које се могу конвертовати у капитал</t>
  </si>
  <si>
    <t>2. Обавезе према матичним и зависним правним лицима</t>
  </si>
  <si>
    <t>3. Обавезе према осталим повезаним правним лицима</t>
  </si>
  <si>
    <t>4. Обавезе по емитованим хартијама од вредности у периоду дужем од годину дана</t>
  </si>
  <si>
    <t>5. Дугорочни кредити и зајмови у земљи</t>
  </si>
  <si>
    <t>6. Дугорочни кредити и зајмови у иностранству</t>
  </si>
  <si>
    <t>7. Обавезе по основу финансијског лизинга</t>
  </si>
  <si>
    <t>8. Остале дугорочне обавезе</t>
  </si>
  <si>
    <t>В. ОДЛОЖЕНЕ ПОРЕСКЕ ОБАВЕЗЕ</t>
  </si>
  <si>
    <t>42 до 49 (осим 498)</t>
  </si>
  <si>
    <t>Г. КРАТКОРОЧНЕ ОБАВЕЗЕ (0443 + 0450 + 0451 + 0459 + 0460 + 0461 + 0462)</t>
  </si>
  <si>
    <t>I. КРАТКОРОЧНЕ ФИНАНСИЈСКЕ ОБАВЕЗЕ (0444 + 0445 + 0446 + 0447 + 0448 + 0449)</t>
  </si>
  <si>
    <t>1. Краткорочни кредити од матичних и зависних правних лица</t>
  </si>
  <si>
    <t>2. Краткорочни кредити од осталих повезаних правних лица</t>
  </si>
  <si>
    <t>5. Обавезе по основу сталних средстава и средстава обустављеног пословања намењених продаји</t>
  </si>
  <si>
    <t>424, 425, 426 и 429</t>
  </si>
  <si>
    <t>6. Остале краткорочне финансијске обавезе</t>
  </si>
  <si>
    <t>II. ПРИМЉЕНИ АВАНСИ, ДЕПОЗИТИ И КАУЦИЈЕ</t>
  </si>
  <si>
    <t>43 осим 430</t>
  </si>
  <si>
    <t>III. ОБАВЕЗЕ ИЗ ПОСЛОВАЊА (0452 + 0453 + 0454 + 0455 + 0456 + 0457 + 0458)</t>
  </si>
  <si>
    <t>5. Добављачи у земљи</t>
  </si>
  <si>
    <t>6. Добављачи у иностранству</t>
  </si>
  <si>
    <t>7. Остале обавезе из пословања</t>
  </si>
  <si>
    <t>44, 45 и 46</t>
  </si>
  <si>
    <t>IV. ОСТАЛЕ КРАТКОРОЧНЕ ОБАВЕЗЕ</t>
  </si>
  <si>
    <t>V. ОБАВЕЗЕ ПО ОСНОВУ ПОРЕЗА НА ДОДАТУ ВРЕДНОСТ</t>
  </si>
  <si>
    <t>VI. ОБАВЕЗЕ ЗА ОСТАЛЕ ПОРЕЗЕ, ДОПРИНОСЕ И ДРУГЕ ДАЖБИНЕ</t>
  </si>
  <si>
    <t>49 осим 498</t>
  </si>
  <si>
    <t>VII. ПАСИВНА ВРЕМЕНСКА РАЗГРАНИЧЕЊА</t>
  </si>
  <si>
    <t>Е. ВАНБИЛАНСНА ПАСИВА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</si>
  <si>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</si>
  <si>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</si>
  <si>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</si>
  <si>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</si>
  <si>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</si>
  <si>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</si>
  <si>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</si>
  <si>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</si>
  <si>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</si>
  <si>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</si>
  <si>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</si>
  <si>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</si>
  <si>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</si>
  <si>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</si>
  <si>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</si>
  <si>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</si>
  <si>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</si>
  <si>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</si>
  <si>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</si>
  <si>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</si>
  <si>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</si>
  <si>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</si>
  <si>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</si>
  <si>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</si>
  <si>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</si>
  <si>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</si>
  <si>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</si>
  <si>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</si>
  <si>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</si>
  <si>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</si>
  <si>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</si>
  <si>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</si>
  <si>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</si>
  <si>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</si>
  <si>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</si>
  <si>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</si>
  <si>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</si>
  <si>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</si>
  <si>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</si>
  <si>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</si>
  <si>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</si>
  <si>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</si>
  <si>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</si>
  <si>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</si>
  <si>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</si>
  <si>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</si>
  <si>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</si>
  <si>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</si>
  <si>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</si>
  <si>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</si>
  <si>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</si>
  <si>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</si>
  <si>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</si>
  <si>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</si>
  <si>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</si>
  <si>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</si>
  <si>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</si>
  <si>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</si>
  <si>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</si>
  <si>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</si>
  <si>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</si>
  <si>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</si>
  <si>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</si>
  <si>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</si>
  <si>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0418</t>
  </si>
  <si>
    <t>0419</t>
  </si>
  <si>
    <t>0420</t>
  </si>
  <si>
    <t>0421</t>
  </si>
  <si>
    <t>0422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</si>
  <si>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</si>
  <si>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</si>
  <si>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</si>
  <si>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</si>
  <si>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</si>
  <si>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</si>
  <si>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</si>
  <si>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</si>
  <si>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</si>
  <si>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</si>
  <si>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</si>
  <si>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</si>
  <si>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</si>
  <si>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</si>
  <si>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</si>
  <si>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</si>
  <si>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</si>
  <si>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</si>
  <si>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</si>
  <si>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</si>
  <si>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</si>
  <si>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</si>
  <si>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</si>
  <si>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</si>
  <si>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</si>
  <si>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</si>
  <si>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</si>
  <si>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</si>
  <si>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</si>
  <si>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</si>
  <si>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</si>
  <si>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</si>
  <si>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</si>
  <si>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</si>
  <si>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</si>
  <si>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</si>
  <si>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</si>
  <si>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</si>
  <si>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</si>
  <si>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</si>
  <si>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</si>
  <si>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</si>
  <si>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</si>
  <si>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Група рачуна-рачун</t>
  </si>
  <si>
    <t xml:space="preserve">П О З И Ц И Ј А </t>
  </si>
  <si>
    <t>I. НЕМАТЕРИЈАЛНА ИМОВИНА (0004+0005+0006+0007+0008+0009)</t>
  </si>
  <si>
    <t>II. НЕКРЕТНИНЕ, ПОСТРОJEЊА И ОПРЕМА (0011 + 0012 + 0013 + 0014 + 0015 + 0016 + 0017 + 0018)</t>
  </si>
  <si>
    <t>IV. ДУГОРОЧНИ ФИНАНСИЈСКИ ПЛАСМАНИ 0025 + 0026 + 0027 + 0028 + 0029 + 0030 + 0031 + 0032 + 0033)</t>
  </si>
  <si>
    <t>V. ДУГОРОЧНА ПОТРАЖИВАЊА (0035 + 0036 + 0037 + 0038 + 0039 + 0040 + 0041)</t>
  </si>
  <si>
    <t>053 i deo 059</t>
  </si>
  <si>
    <t>4. Потраживања за продају по уговорима о финансијском лизингу</t>
  </si>
  <si>
    <t>Г. ОБРТНА ИМОВИНА (0044 + 0051 + 0059 + 0060 + 0061 + 0062 + 0068 + 0069 + 0070)</t>
  </si>
  <si>
    <t>1. Купци у земљи – матична и зависна правна лица</t>
  </si>
  <si>
    <t>2. Купци у Иностранству – матична и зависна правна лица</t>
  </si>
  <si>
    <t>3. Купци у земљи – остала повезана правна лица</t>
  </si>
  <si>
    <t>4. Купци у иностранству – остала повезана правна лица</t>
  </si>
  <si>
    <t>205 и део 209</t>
  </si>
  <si>
    <t>1. Краткорочни кредити и пласмани – матична и зависна правна лица</t>
  </si>
  <si>
    <t>2. Краткорочни кредити и пласмани – остала повезана правна лица</t>
  </si>
  <si>
    <t>А. КАПИТАЛ (0402 + 0411 – 0412 + 0413 + 0414 + 0415 – 0416 + 0417 + 0420 – 0421) ≥ 0 = (0071 – 0424 – 0441 – 0442)</t>
  </si>
  <si>
    <t>X. ДУГОРОЧНА РЕЗЕРВИСАЊА (0426 + 0427 + 0428 + 0429 + 0430 + 0431)</t>
  </si>
  <si>
    <t>1. Добављачи – матична и зависна правна лица у земљи</t>
  </si>
  <si>
    <t>2. Добављачи – матична и зависна правна лица у иностранству</t>
  </si>
  <si>
    <t>3. Добављачи – остала повезана правна лица у земљи</t>
  </si>
  <si>
    <t>4. Добављачи – остала повезана правна лица у иностранству</t>
  </si>
  <si>
    <t>Д. ГУБИТАК ИЗНАД ВИСИНЕ КАПИТАЛА (0412 + 0416 + 0421 – 0420 – 0417 – 0415 – 0414 – 0413 – 0411 – 0402) ≥ 0 = (0441 + 0424 + 0442 – 0071) ≥ 0</t>
  </si>
  <si>
    <t>Ђ. УКУПНА ПАСИВА (0424 + 0442 + 0441 + 0401 – 0463) ≥ 0</t>
  </si>
  <si>
    <t>Индекс период 31.03.2015./ програм текућа година</t>
  </si>
  <si>
    <t>БИЛАНС СТАЊА  на дан 31.03.2015. године</t>
  </si>
  <si>
    <t>ПРИХОДИ ИЗ РЕДОВНОГ ПОСЛОВАЊА</t>
  </si>
  <si>
    <t>60 до 65, осим 62 и 63</t>
  </si>
  <si>
    <t>А. ПОСЛОВНИ ПРИХОДИ (1002 + 1009 + 1016 + 1017)</t>
  </si>
  <si>
    <t>I. ПРИХОДИ ОД ПРОДАЈЕ РОБЕ (1003 + 1004 + 1005 + 1006 + 1007+ 1008)</t>
  </si>
  <si>
    <t>1. Приходи од продаје робе матичним и зависним правним лицима на домаћем тржишту</t>
  </si>
  <si>
    <t>2. Приходи од продаје робе матичним и зависним правним лицима на иностраном тржишту</t>
  </si>
  <si>
    <t>3. Приходи од продаје робе осталим повезаним правним лицима на домаћем тржишту</t>
  </si>
  <si>
    <t>4. Приходи од продаје робе осталим повезаним правним лицима на иностраном тржишту</t>
  </si>
  <si>
    <t>5. Приходи од продаје робе на домаћем тржишту</t>
  </si>
  <si>
    <t>6. Приходи од продаје робе на иностраном тржишту</t>
  </si>
  <si>
    <t>1. Приходи од продаје производа и услуга матичним и зависним правним лицима на домаћем тржишту</t>
  </si>
  <si>
    <t>2. Приходи од продаје производа и услуга матичним и зависним правним лицима на иностраном тржишту</t>
  </si>
  <si>
    <t>3. Приходи од продаје производа и услуга осталим повезаним правним лицима на домаћем тржишту</t>
  </si>
  <si>
    <t>4. Приходи од продаје производа и услуга осталим повезаним правним лицима на иностраном тржишту</t>
  </si>
  <si>
    <t>5. Приходи од продаје производа и услуга на домаћем тржишту</t>
  </si>
  <si>
    <t>6. Приходи од продаје готових производа и услуга на иностраном тржишту</t>
  </si>
  <si>
    <t>III. ПРИХОДИ ОД ПРЕМИЈА, СУБВЕНЦИЈА, ДОТАЦИЈА, ДОНАЦИЈА И СЛ.</t>
  </si>
  <si>
    <t>IV. ДРУГИ ПОСЛОВНИ ПРИХОДИ</t>
  </si>
  <si>
    <t>РАСХОДИ ИЗ РЕДОВНОГ ПОСЛОВАЊА</t>
  </si>
  <si>
    <t>50 до 55, 62 и 63</t>
  </si>
  <si>
    <t>Б. ПОСЛОВНИ РАСХОДИ (1019 – 1020 – 1021 + 1022 + 1023 + 1024 + 1025 + 1026 + 1027 + 1028+ 1029) ≥ 0</t>
  </si>
  <si>
    <t>I. НАБАВНА ВРЕДНОСТ ПРОДАТЕ РОБЕ</t>
  </si>
  <si>
    <t>II. ПРИХОДИ ОД АКТИВИРАЊА УЧИНАКА И РОБЕ</t>
  </si>
  <si>
    <t>III. ПОВЕЋАЊЕ ВРЕДНОСТИ ЗАЛИХА НЕДОВРШЕНИХ И ГОТОВИХ ПРОИЗВОДА И НЕДОВРШЕНИХ УСЛУГА</t>
  </si>
  <si>
    <t>IV. СМАЊЕЊЕ ВРЕДНОСТИ ЗАЛИХА НЕДОВРШЕНИХ И ГОТОВИХ ПРОИЗВОДА И НЕДОВРШЕНИХ УСЛУГА</t>
  </si>
  <si>
    <t>51 осим 513</t>
  </si>
  <si>
    <t>V. ТРОШКОВИ МАТЕРИЈАЛА</t>
  </si>
  <si>
    <t>VI. ТРОШКОВИ ГОРИВА И ЕНЕРГИЈЕ</t>
  </si>
  <si>
    <t>VII. ТРОШКОВИ ЗАРАДА, НАКНАДА ЗАРАДА И ОСТАЛИ ЛИЧНИ РАСХОДИ</t>
  </si>
  <si>
    <t>VIII. ТРОШКОВИ ПРОИЗВОДНИХ УСЛУГА</t>
  </si>
  <si>
    <t>IX. ТРОШКОВИ АМОРТИЗАЦИЈЕ</t>
  </si>
  <si>
    <t>541 до 549</t>
  </si>
  <si>
    <t>X. ТРОШКОВИ ДУГОРОЧНИХ РЕЗЕРВИСАЊА</t>
  </si>
  <si>
    <t>XI. НЕМАТЕРИЈАЛНИ ТРОШКОВИ</t>
  </si>
  <si>
    <t>В. ПОСЛОВНИ ДОБИТАК (1001 – 1018) ≥ 0</t>
  </si>
  <si>
    <t>Г. ПОСЛОВНИ ГУБИТАК (1018 – 1001) ≥ 0</t>
  </si>
  <si>
    <t>Д. ФИНАНСИЈСКИ ПРИХОДИ (1033 + 1038 + 1039)</t>
  </si>
  <si>
    <t>66, осим 662, 663 и 664</t>
  </si>
  <si>
    <t>I. ФИНАНСИЈСКИ ПРИХОДИ ОД ПОВЕЗАНИХ ЛИЦА И ОСТАЛИ ФИНАНСИЈСКИ ПРИХОДИ (1034 + 1035 + 1036 + 1037)</t>
  </si>
  <si>
    <t>1. Финансијски приходи од матичних и зависних правних лица</t>
  </si>
  <si>
    <t>2. Финансијски приходи од осталих повезаних правних лица</t>
  </si>
  <si>
    <t>3. Приходи од учешћа у добитку придружених правних лица и заједничких подухвата</t>
  </si>
  <si>
    <t>4. Остали финансијски приходи</t>
  </si>
  <si>
    <t>II. ПРИХОДИ ОД КАМАТА (ОД ТРЕЋИХ ЛИЦА)</t>
  </si>
  <si>
    <t>663 и 664</t>
  </si>
  <si>
    <t>III. ПОЗИТИВНЕ КУРСНЕ РАЗЛИКЕ И ПОЗИТИВНИ ЕФЕКТИ ВАЛУТНЕ КЛАУЗУЛЕ (ПРЕМА ТРЕЋИМ ЛИЦИМА)</t>
  </si>
  <si>
    <t>Ђ. ФИНАНСИЈСКИ РАСХОДИ (1041 + 1046 + 1047)</t>
  </si>
  <si>
    <t>56, осим 562, 563 и 564</t>
  </si>
  <si>
    <t>И. ФИНАНСИЈСКИ РАСХОДИ ИЗ ОДНОСА СА ПОВЕЗАНИМ ПРАВНИМ ЛИЦИМА И ОСТАЛИ ФИНАНСИЈСКИ РАСХОДИ (1042 + 1043 + 1044 + 1045)</t>
  </si>
  <si>
    <t>1. Финансијски расходи из односа са матичним и зависним правним лицима</t>
  </si>
  <si>
    <t>2. Финансијски расходи из односа са осталим повезаним правним лицима</t>
  </si>
  <si>
    <t>3. Расходи од учешћа у губитку придружених правних лица и заједничких подухвата</t>
  </si>
  <si>
    <t>566 и 569</t>
  </si>
  <si>
    <t>4. Остали финансијски расходи</t>
  </si>
  <si>
    <t>II. РАСХОДИ КАМАТА (ПРЕМА ТРЕЋИМ ЛИЦИМА)</t>
  </si>
  <si>
    <t>563 и 564</t>
  </si>
  <si>
    <t>III. НЕГАТИВНЕ КУРСНЕ РАЗЛИКЕ И НЕГАТИВНИ ЕФЕКТИ ВАЛУТНЕ КЛАУЗУЛЕ (ПРЕМА ТРЕЋИМ ЛИЦИМА)</t>
  </si>
  <si>
    <t>Е. ДОБИТАК ИЗ ФИНАНСИРАЊА (1032 – 1040)</t>
  </si>
  <si>
    <t>Ж. ГУБИТАК ИЗ ФИНАНСИРАЊА (1040 – 1032)</t>
  </si>
  <si>
    <t>683 и 685</t>
  </si>
  <si>
    <t>З. ПРИХОДИ ОД УСКЛАЂИВАЊА ВРЕДНОСТИ ОСТАЛЕ ИМОВИНЕ КОЈА СЕ ИСКАЗУЈЕ ПО ФЕР ВРЕДНОСТИ КРОЗ БИЛАНС УСПЕХА</t>
  </si>
  <si>
    <t>583 и 585</t>
  </si>
  <si>
    <t>И. РАСХОДИ ОД УСКЛАЂИВАЊА ВРЕДНОСТИ ОСТАЛЕ ИМОВИНЕ КОЈА СЕ ИСКАЗУЈЕ ПО ФЕР ВРЕДНОСТИ КРОЗ БИЛАНС УСПЕХА</t>
  </si>
  <si>
    <t>67 и 68, осим 683 и 685</t>
  </si>
  <si>
    <t>Ј. ОСТАЛИ ПРИХОДИ</t>
  </si>
  <si>
    <t>57 и 58, осим 583 и 585</t>
  </si>
  <si>
    <t>К. ОСТАЛИ РАСХОДИ</t>
  </si>
  <si>
    <t>М. НЕТО ДОБИТАК ПОСЛОВАЊА КОЈЕ СЕ ОБУСТАВЉА, ЕФЕКТИ ПРОМЕНЕ РАЧУНОВОДСТВЕНЕ ПОЛИТИКЕ И ИСПРАВКА ГРЕШАКА ИЗ РАНИЈИХ ПЕРИОДА</t>
  </si>
  <si>
    <t>Н. НЕТО ГУБИТАК ПОСЛОВАЊА КОЈЕ СЕ ОБУСТАВЉА, РАСХОДИ ПРОМЕНЕ РАЧУНОВОДСТВЕНЕ ПОЛИТИКЕ И ИСПРАВКА ГРЕШАКА ИЗ РАНИЈИХ ПЕРИОДА</t>
  </si>
  <si>
    <t>Њ. ДОБИТАК ПРЕ ОПОРЕЗИВАЊА (1054 – 1055 + 1056 – 1057)</t>
  </si>
  <si>
    <t>О. ГУБИТАК ПРЕ ОПОРЕЗИВАЊА (1055 – 1054 + 1057 – 1056)</t>
  </si>
  <si>
    <t>П. ПОРЕЗ НА ДОБИТАК</t>
  </si>
  <si>
    <t>I. ПОРЕСКИ РАСХОД ПЕРИОДА</t>
  </si>
  <si>
    <t>део 722</t>
  </si>
  <si>
    <t>II. ОДЛОЖЕНИ ПОРЕСКИ РАСХОДИ ПЕРИОДА</t>
  </si>
  <si>
    <t>III. ОДЛОЖЕНИ ПОРЕСКИ ПРИХОДИ ПЕРИОДА</t>
  </si>
  <si>
    <t>Р. ИСПЛАЋЕНА ЛИЧНА ПРИМАЊА ПОСЛОДАВЦА</t>
  </si>
  <si>
    <t>С. НЕТО ДОБИТАК (1058 – 1059 – 1060 – 1061 + 1062)</t>
  </si>
  <si>
    <t>Т. НЕТО ГУБИТАК (1059 – 1058 + 1060 + 1061 – 1062)</t>
  </si>
  <si>
    <t>I. НЕТО ДОБИТАК КОЈИ ПРИПАДА МАЊИНСКИМ УЛАГАЧИМА</t>
  </si>
  <si>
    <t>II. НЕТО ДОБИТАК КОЈИ ПРИПАДА ВЕЋИНСКОМ ВЛАСНИКУ</t>
  </si>
  <si>
    <t>III. ЗАРАДА ПО АКЦИЈИ</t>
  </si>
  <si>
    <t>Период 01.01.-31.03.2015. године</t>
  </si>
  <si>
    <t>Л. ДОБИТАК ИЗ РЕДОВНОГ ПОСЛОВАЊА ПРЕ ОПОРЕЗИВАЊА (1030 – 1031 + 1048 – 1049 + 1050 – 1051 + 1052 – 1053)</t>
  </si>
  <si>
    <t>Љ. ГУБИТАК ИЗ РЕДОВНОГ ПОСЛОВАЊА ПРЕ ОПОРЕЗИВАЊА (1031 – 1030 + 1049 – 1048 + 1051 – 1050 + 1053 – 1052)</t>
  </si>
  <si>
    <t>II. ПРИХОДИ ОД ПРОДАЈЕ ПРОИЗВОДА И УСЛУГА (1010 + 1011 + 1012 + 1013 + 1014 + 1015)</t>
  </si>
  <si>
    <t>I. Приливи готовине из пословних активности (1 до 3)</t>
  </si>
  <si>
    <t>II. Одливи готовине из пословних активности (1 до 5)</t>
  </si>
  <si>
    <t>2. Зараде, накнаде зарада и остали лични расходи</t>
  </si>
  <si>
    <t>5. Одливи по основу осталих јавних прихода</t>
  </si>
  <si>
    <t>III. Нето прилив готовине из пословних активности (I-II)</t>
  </si>
  <si>
    <t>IV. Нето одлив готовине из пословних активности (II-I)</t>
  </si>
  <si>
    <t>I. Приливи готовине из активности инвестирања (1 до 5)</t>
  </si>
  <si>
    <t>2. Продаја нематеријалне имовине, некретнина, постројења, опреме и биолошких средстава</t>
  </si>
  <si>
    <t>II. Одливи готовине из активности инвестирања (1 до 3)</t>
  </si>
  <si>
    <t>2. Куповина нематеријалне имовине, некретнина, постројења, опреме и биолошких средстава</t>
  </si>
  <si>
    <t>III. Нето прилив готовине из активности инвестирања (I-II)</t>
  </si>
  <si>
    <t>IV. Нето одлив готовине из активности инвестирања (II-I)</t>
  </si>
  <si>
    <t>I. Приливи готовине из активности финансирања (1 до 5)</t>
  </si>
  <si>
    <t>2. Дугорочни кредити (нето приливи)</t>
  </si>
  <si>
    <t>3. Краткорочни кредити (нето приливи)</t>
  </si>
  <si>
    <t>4. Остале дугорочне обавезе</t>
  </si>
  <si>
    <t>5. Остале краткорочне обавезе</t>
  </si>
  <si>
    <t>II. Одливи готовине из активности финансирања (1 до 6)</t>
  </si>
  <si>
    <t>2. Дугорочни кредити (одливи)</t>
  </si>
  <si>
    <t>3. Краткорочни кредити (одливи)</t>
  </si>
  <si>
    <t>4. Остале обавезе (одливи)</t>
  </si>
  <si>
    <t>5. Финансијски лизинг</t>
  </si>
  <si>
    <t>6. Исплаћене дивиденде</t>
  </si>
  <si>
    <t>III. Нето прилив готовине из активности финансирања (I-II)</t>
  </si>
  <si>
    <t>IV. Нето одлив готовине из активности финансирања (II-I)</t>
  </si>
  <si>
    <t>З. ГОТОВИНА НА ПОЧЕТКУ ОБРАЧУНСКОГ ПЕРИОДА</t>
  </si>
  <si>
    <t>Ж. ПОЗИТИВНЕ КУРСНЕ РАЗЛИКЕ ПО ОСНОВУ ПРЕРАЧУНА ГОТОВИНЕ</t>
  </si>
  <si>
    <t>Г. СВЕГА ПРИЛИВ ГОТОВИНЕ (3001 + 3013 + 3025)</t>
  </si>
  <si>
    <t>Д. СВЕГА ОДЛИВ ГОТОВИНЕ (3005 + 3019 + 3031)</t>
  </si>
  <si>
    <t>Ђ. НЕТО ПРИЛИВ ГОТОВИНЕ (3040 – 3041)</t>
  </si>
  <si>
    <t>Е. НЕТО ОДЛИВ ГОТОВИНЕ (3041 – 3040)</t>
  </si>
  <si>
    <t>Ј. ГОТОВИНА НА КРАЈУ ОБРАЧУНСКОГ ПЕРИОДА (3042 – 3043 + 3044 + 3045 – 3046)</t>
  </si>
  <si>
    <t>Реализација 
01.01-31.12.2014.      Претходна година</t>
  </si>
  <si>
    <t>План за
01.01-31.12.2015.             Текућа година</t>
  </si>
  <si>
    <t>период 01.01.-31.03.2015.</t>
  </si>
  <si>
    <t xml:space="preserve">Индекс 
 период 31.03.2015/ програм текућа година </t>
  </si>
  <si>
    <t xml:space="preserve">Индекс 
 период 31.03.2015/ план текућа година </t>
  </si>
  <si>
    <t>Стање на дан 31.12.2014. године*</t>
  </si>
  <si>
    <t>Стање на дан 31.03.2015. године**</t>
  </si>
  <si>
    <t>период  01.01.-31.03.2015.</t>
  </si>
  <si>
    <t xml:space="preserve">Индекс 
 период 31.03.2015./ план текућа година </t>
  </si>
  <si>
    <t>Реализација 
01.01-31.12.2014.
 Претходна година</t>
  </si>
  <si>
    <t xml:space="preserve">Индекс 
 период 31.03.2015/ текућа година </t>
  </si>
  <si>
    <t>Период 01.01.-31.03.2015.</t>
  </si>
  <si>
    <t>Датум: 31.03.2015. године</t>
  </si>
  <si>
    <t>Oвлашћено лице: ________________</t>
  </si>
  <si>
    <t xml:space="preserve">План </t>
  </si>
  <si>
    <t xml:space="preserve">Реализација </t>
  </si>
  <si>
    <r>
      <t xml:space="preserve">Б.СТАЛНА ИМОВИНА </t>
    </r>
    <r>
      <rPr>
        <sz val="10"/>
        <rFont val="Times New Roman"/>
        <family val="1"/>
        <charset val="204"/>
      </rPr>
      <t>(0003+0010+0019+0024+0034)</t>
    </r>
  </si>
  <si>
    <t>Природни одлив</t>
  </si>
  <si>
    <t>Децембар претходне године</t>
  </si>
  <si>
    <t>31.03.2015.</t>
  </si>
  <si>
    <t>OTP Banka</t>
  </si>
  <si>
    <t>Oвлашћено лице: __________________</t>
  </si>
  <si>
    <t>Р.</t>
  </si>
  <si>
    <t>бр.</t>
  </si>
  <si>
    <t>Реализација у 2014. години</t>
  </si>
  <si>
    <t>Укупно планирано за 2015. годину</t>
  </si>
  <si>
    <t>Опрема и уређаји за склоништа</t>
  </si>
  <si>
    <t>Опрема за боравак у склоништима</t>
  </si>
  <si>
    <t>Набавка 5 возила (теренских)*</t>
  </si>
  <si>
    <t>Набавка нове потребне хардверске опреме</t>
  </si>
  <si>
    <t>Набавка  уређаја за фотокопирање</t>
  </si>
  <si>
    <t>УКУПНО ДОБРА</t>
  </si>
  <si>
    <t>Израда плана генералне регулационе мреже јавних склоништа у границама Генералног плана Града Београда</t>
  </si>
  <si>
    <t>УКУПНО УСЛУГЕ</t>
  </si>
  <si>
    <t>УКУПНО РАДОВИ</t>
  </si>
  <si>
    <t xml:space="preserve">УКУПНО КАПИТАЛНА УЛАГАЊА </t>
  </si>
  <si>
    <t>Бр.</t>
  </si>
  <si>
    <t>Набавка материјала за одржавање</t>
  </si>
  <si>
    <t>Електро материјал</t>
  </si>
  <si>
    <t xml:space="preserve">Машински </t>
  </si>
  <si>
    <t>Водоводни</t>
  </si>
  <si>
    <t>Молерско фарбарски</t>
  </si>
  <si>
    <t>Профилисани гумени заптивци</t>
  </si>
  <si>
    <t>Остали потрошни материјал</t>
  </si>
  <si>
    <t xml:space="preserve">2. </t>
  </si>
  <si>
    <t>Набавка ситног инвентара и алата за одржавање склоништа</t>
  </si>
  <si>
    <t>Набавка аутоделова и потрошног материјала за одржавања возила - гуме за возила</t>
  </si>
  <si>
    <t>Оспособљавање  ППФ (пешчани префилтери) и решетки ППФ</t>
  </si>
  <si>
    <t>Одржавање АSW информационог ситема</t>
  </si>
  <si>
    <t>Услуге сервисирања и контроле противпожарнних и хидрантских система у склоништима</t>
  </si>
  <si>
    <t>Сервис и поправка пупми и алата за одржавање склоништа</t>
  </si>
  <si>
    <t>Сервис и поправка инсталација и уређаја у пословној згради</t>
  </si>
  <si>
    <t>Сервис и контрола противпожарних система у пословној згради и склоништима - гаражама</t>
  </si>
  <si>
    <t>Викловање мотора за филтровентилационе уређаје  у склоништима</t>
  </si>
  <si>
    <t>Одржавање стаклене фасаде пословне зграде</t>
  </si>
  <si>
    <t>Наменска израда резервних делова за затварање отвора за кретање и резервних делова за филтровентилационе уређаје у склоништима</t>
  </si>
  <si>
    <t>Сервис ВПХ и ВХ врата у склоништима</t>
  </si>
  <si>
    <t>Услуге ангажовања на одгушивању канализације</t>
  </si>
  <si>
    <t>Остале ситне занатске услуге које нису обухваћене</t>
  </si>
  <si>
    <t>Санација склоништа од продора воде и последица плављења</t>
  </si>
  <si>
    <t>УКУПНО ТЕКУЋЕ ОДРЖАВАЊЕ</t>
  </si>
  <si>
    <t>Набавка и  замена дотрајалог платна на седиштима и лежајевима у склоништима</t>
  </si>
  <si>
    <t>УКУПНО ИНВЕСТИЦИОНО ОДРЖАВАЊЕ</t>
  </si>
  <si>
    <t>Гориво - нафтни деривати</t>
  </si>
  <si>
    <t>Средстава за одржавање хигијене</t>
  </si>
  <si>
    <t>Тонер за штампаче</t>
  </si>
  <si>
    <t>Топли  и хладни напици</t>
  </si>
  <si>
    <t>Електрична енергија</t>
  </si>
  <si>
    <t>Стручна литературa</t>
  </si>
  <si>
    <t xml:space="preserve">Обнова годишњих лиценци за софтвере </t>
  </si>
  <si>
    <t xml:space="preserve">Осигурање пословних објеката и запослених </t>
  </si>
  <si>
    <t>Ревизија финансијских извешата и актуарски обрачун</t>
  </si>
  <si>
    <t>Здравствене услуге запослених-систематски прегледи</t>
  </si>
  <si>
    <t>Предходни и периодични прегледи радника на радном месту са повећаним ризиком</t>
  </si>
  <si>
    <t>Интернет услуге</t>
  </si>
  <si>
    <t>Процена имовине</t>
  </si>
  <si>
    <t>Увођење ИСО стандарда 9001</t>
  </si>
  <si>
    <t>Геодетско снимање склоништа за потребе укњижбе</t>
  </si>
  <si>
    <t>Услуге прикључка и сагласности на прикључак на јавне енергетске системе</t>
  </si>
  <si>
    <t>Израда пројектне документације за потребе легализације склоништа</t>
  </si>
  <si>
    <t xml:space="preserve">Судска вештачења  </t>
  </si>
  <si>
    <t>ПТТ услуге -пошиљке</t>
  </si>
  <si>
    <t>Мобилна телефонија</t>
  </si>
  <si>
    <t>Регистрација и технички преглед возила</t>
  </si>
  <si>
    <t>Ангажовање аутопревозника</t>
  </si>
  <si>
    <t>Кошење траве и уклањање растиња око склонипшта</t>
  </si>
  <si>
    <t>Копирање пројеката</t>
  </si>
  <si>
    <t>Услуге консултантске куће у поступку акредитације техничке контроле</t>
  </si>
  <si>
    <t>Акредитација код акредитационог тела РС</t>
  </si>
  <si>
    <t>Уградња ГПС система у возилима</t>
  </si>
  <si>
    <t>Трошкови судских извршења</t>
  </si>
  <si>
    <t>Извођење машинских инсталација у склоништима у којима нису до сада постојале такве инсталације и пратећих грађевинско. занатских и електро радова</t>
  </si>
  <si>
    <t>Набавка алата. резервних делова и материјала за одржавање хардвера</t>
  </si>
  <si>
    <t>Услуге дезинфекције. дезинсекције и дератизације склоништа</t>
  </si>
  <si>
    <t>Замена профилисаних гумених заптивних трака за врата. капке и покретне преграде</t>
  </si>
  <si>
    <t>Сервис и поправка копир апарата. штампача и хардвера</t>
  </si>
  <si>
    <t>Комуналне услуге /вода. грејање. смеће и сл/</t>
  </si>
  <si>
    <t>Легализација изграђених склоништа /таксе. сагласности. употребне дозволе и сл)</t>
  </si>
  <si>
    <t>Професионални семинари. лиценце  и полагања стручних испита</t>
  </si>
  <si>
    <t>Услуге коричења. оглашавања и друге непоменуте услуге</t>
  </si>
  <si>
    <t>Планирана финансијска средства за набавку добара, радова и услуга за обављање делатности - текуће одржавање</t>
  </si>
  <si>
    <t>1.6</t>
  </si>
  <si>
    <t>Остали  потрошни материјал који није обухваћен</t>
  </si>
  <si>
    <t>Планирана финансијска средства за набавку добара, радова и услуга за обављање делатности - инвестиционо одржавање</t>
  </si>
  <si>
    <t>Услуге допуне акта  о процени ризика  радних места ЈПС и периодично испитивање радне околине ОПН</t>
  </si>
  <si>
    <t>УКУПНО ОСТАЛА УЛАГАЊА</t>
  </si>
  <si>
    <t xml:space="preserve">Планирана финансијска средства за набавку осталих  добара, радова и услуга за обављање делатности </t>
  </si>
  <si>
    <t>Планирана финансијска средстава за набавку добара. радова и услуга - капитална улагања</t>
  </si>
  <si>
    <t>Израда пројектне документације за санацију склоништа у ул. Булевар  Арсенија Чарнојевића 94</t>
  </si>
  <si>
    <t>0062</t>
  </si>
  <si>
    <t>0033</t>
  </si>
  <si>
    <t>0051</t>
  </si>
  <si>
    <t>0059  и 0060</t>
  </si>
  <si>
    <t>0451 и 0459</t>
  </si>
  <si>
    <t>0460, 0461 и 0462</t>
  </si>
  <si>
    <t>0425 и 0432</t>
  </si>
  <si>
    <t>Потраживања од осталих привредних субјеката</t>
  </si>
  <si>
    <t>ИЗВЕШТАЈ О ТОКОВИМА ГОТОВИНЕ у периоду од 01.01.-31.03.2015. године</t>
  </si>
  <si>
    <t>Stanje  31.03.2015. године</t>
  </si>
  <si>
    <t>Стање на дан 31.12.2014</t>
  </si>
  <si>
    <t>Планирано стање на дан 31.12.2015</t>
  </si>
  <si>
    <t>Индекс стање  31.03.2015./ програм текућа година</t>
  </si>
  <si>
    <t xml:space="preserve">Одступања на позицијама имовине и одложених пореских обавеза је последица извршене процене вредности имовине  , тако да ефекти процене, у моменту израде Програма </t>
  </si>
  <si>
    <t>пословања нису били  познати   тако да нису   обухваћени  Програмом.</t>
  </si>
  <si>
    <t>Напомена:</t>
  </si>
  <si>
    <t>БИЛАНС УСПЕХА  у периоду од 01.01. до  31.03.2015. године</t>
  </si>
</sst>
</file>

<file path=xl/styles.xml><?xml version="1.0" encoding="utf-8"?>
<styleSheet xmlns="http://schemas.openxmlformats.org/spreadsheetml/2006/main">
  <numFmts count="2">
    <numFmt numFmtId="164" formatCode="#,##0;[Red]#,##0"/>
    <numFmt numFmtId="165" formatCode="#,##0.0000000000000"/>
  </numFmts>
  <fonts count="56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i/>
      <sz val="14"/>
      <name val="Times New Roman"/>
      <family val="1"/>
    </font>
    <font>
      <sz val="8"/>
      <color indexed="8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4"/>
      <color rgb="FF000000"/>
      <name val="Times New Roman"/>
      <family val="1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4"/>
      <name val="Times New Roman"/>
      <family val="1"/>
      <charset val="204"/>
    </font>
    <font>
      <b/>
      <i/>
      <sz val="12"/>
      <color rgb="FF365F91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365F9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  <charset val="204"/>
    </font>
    <font>
      <b/>
      <i/>
      <sz val="9"/>
      <color rgb="FF365F9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0" fontId="14" fillId="0" borderId="0"/>
    <xf numFmtId="0" fontId="33" fillId="0" borderId="0"/>
    <xf numFmtId="0" fontId="2" fillId="0" borderId="0"/>
    <xf numFmtId="0" fontId="1" fillId="0" borderId="0"/>
  </cellStyleXfs>
  <cellXfs count="550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3" fillId="0" borderId="0" xfId="0" applyFont="1" applyBorder="1"/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9" fillId="0" borderId="1" xfId="0" applyFont="1" applyBorder="1"/>
    <xf numFmtId="0" fontId="8" fillId="0" borderId="1" xfId="0" applyFont="1" applyBorder="1"/>
    <xf numFmtId="0" fontId="10" fillId="0" borderId="1" xfId="0" applyFont="1" applyBorder="1"/>
    <xf numFmtId="0" fontId="9" fillId="0" borderId="0" xfId="0" applyFont="1" applyBorder="1"/>
    <xf numFmtId="0" fontId="10" fillId="0" borderId="3" xfId="0" applyFont="1" applyBorder="1"/>
    <xf numFmtId="0" fontId="8" fillId="0" borderId="3" xfId="0" applyFont="1" applyBorder="1"/>
    <xf numFmtId="0" fontId="11" fillId="0" borderId="0" xfId="0" applyFont="1"/>
    <xf numFmtId="0" fontId="3" fillId="0" borderId="0" xfId="0" applyFont="1" applyBorder="1" applyAlignment="1"/>
    <xf numFmtId="0" fontId="8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/>
    <xf numFmtId="0" fontId="15" fillId="0" borderId="0" xfId="0" applyFont="1"/>
    <xf numFmtId="0" fontId="0" fillId="0" borderId="0" xfId="0" applyAlignment="1"/>
    <xf numFmtId="0" fontId="15" fillId="0" borderId="0" xfId="0" applyFont="1" applyAlignment="1">
      <alignment horizontal="right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Border="1"/>
    <xf numFmtId="0" fontId="7" fillId="0" borderId="0" xfId="0" applyFont="1" applyBorder="1" applyAlignment="1"/>
    <xf numFmtId="49" fontId="3" fillId="0" borderId="0" xfId="0" applyNumberFormat="1" applyFont="1"/>
    <xf numFmtId="49" fontId="4" fillId="0" borderId="0" xfId="0" applyNumberFormat="1" applyFont="1"/>
    <xf numFmtId="0" fontId="19" fillId="0" borderId="0" xfId="0" applyFont="1"/>
    <xf numFmtId="0" fontId="19" fillId="0" borderId="0" xfId="0" applyFont="1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20" fillId="0" borderId="0" xfId="0" applyFont="1"/>
    <xf numFmtId="0" fontId="20" fillId="0" borderId="1" xfId="0" applyFont="1" applyBorder="1" applyAlignment="1">
      <alignment horizont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20" fillId="0" borderId="0" xfId="0" applyNumberFormat="1" applyFont="1"/>
    <xf numFmtId="0" fontId="20" fillId="0" borderId="5" xfId="0" applyFont="1" applyBorder="1" applyAlignment="1">
      <alignment horizontal="center" vertical="center" wrapText="1"/>
    </xf>
    <xf numFmtId="0" fontId="21" fillId="0" borderId="0" xfId="0" applyFont="1"/>
    <xf numFmtId="0" fontId="7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wrapText="1"/>
    </xf>
    <xf numFmtId="49" fontId="20" fillId="2" borderId="1" xfId="1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/>
    <xf numFmtId="0" fontId="20" fillId="2" borderId="1" xfId="1" applyFont="1" applyFill="1" applyBorder="1" applyAlignment="1">
      <alignment horizontal="left" wrapText="1"/>
    </xf>
    <xf numFmtId="0" fontId="20" fillId="2" borderId="1" xfId="1" applyFont="1" applyFill="1" applyBorder="1" applyAlignment="1">
      <alignment horizontal="left"/>
    </xf>
    <xf numFmtId="0" fontId="20" fillId="2" borderId="1" xfId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7" fillId="0" borderId="0" xfId="0" applyFont="1" applyBorder="1"/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2" fillId="0" borderId="0" xfId="0" applyFont="1"/>
    <xf numFmtId="2" fontId="22" fillId="0" borderId="0" xfId="0" applyNumberFormat="1" applyFont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22" fillId="0" borderId="0" xfId="0" applyFont="1" applyAlignment="1">
      <alignment horizontal="left"/>
    </xf>
    <xf numFmtId="0" fontId="23" fillId="0" borderId="1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/>
    </xf>
    <xf numFmtId="0" fontId="25" fillId="0" borderId="0" xfId="0" applyFont="1"/>
    <xf numFmtId="49" fontId="25" fillId="0" borderId="1" xfId="0" applyNumberFormat="1" applyFont="1" applyBorder="1" applyAlignment="1">
      <alignment horizontal="center"/>
    </xf>
    <xf numFmtId="0" fontId="25" fillId="0" borderId="1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center"/>
    </xf>
    <xf numFmtId="49" fontId="24" fillId="0" borderId="1" xfId="0" applyNumberFormat="1" applyFont="1" applyBorder="1" applyAlignment="1">
      <alignment horizontal="center"/>
    </xf>
    <xf numFmtId="0" fontId="23" fillId="0" borderId="1" xfId="0" applyFont="1" applyFill="1" applyBorder="1"/>
    <xf numFmtId="0" fontId="24" fillId="0" borderId="1" xfId="0" applyFont="1" applyFill="1" applyBorder="1"/>
    <xf numFmtId="0" fontId="25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2" fillId="0" borderId="1" xfId="0" applyFont="1" applyBorder="1" applyAlignment="1"/>
    <xf numFmtId="49" fontId="7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8" fillId="0" borderId="0" xfId="0" applyFont="1" applyFill="1" applyBorder="1"/>
    <xf numFmtId="3" fontId="20" fillId="0" borderId="1" xfId="0" applyNumberFormat="1" applyFont="1" applyBorder="1"/>
    <xf numFmtId="3" fontId="20" fillId="0" borderId="0" xfId="0" applyNumberFormat="1" applyFont="1"/>
    <xf numFmtId="3" fontId="20" fillId="0" borderId="1" xfId="0" applyNumberFormat="1" applyFont="1" applyBorder="1" applyAlignment="1">
      <alignment wrapText="1"/>
    </xf>
    <xf numFmtId="49" fontId="20" fillId="3" borderId="1" xfId="1" applyNumberFormat="1" applyFont="1" applyFill="1" applyBorder="1" applyAlignment="1">
      <alignment horizontal="center"/>
    </xf>
    <xf numFmtId="0" fontId="20" fillId="3" borderId="1" xfId="1" applyFont="1" applyFill="1" applyBorder="1" applyAlignment="1"/>
    <xf numFmtId="0" fontId="20" fillId="3" borderId="1" xfId="1" applyFont="1" applyFill="1" applyBorder="1" applyAlignment="1">
      <alignment horizontal="left" wrapText="1"/>
    </xf>
    <xf numFmtId="0" fontId="20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right" vertical="center" wrapText="1"/>
    </xf>
    <xf numFmtId="49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/>
    <xf numFmtId="3" fontId="20" fillId="0" borderId="3" xfId="0" applyNumberFormat="1" applyFont="1" applyBorder="1"/>
    <xf numFmtId="0" fontId="30" fillId="0" borderId="7" xfId="0" applyFont="1" applyBorder="1"/>
    <xf numFmtId="49" fontId="20" fillId="0" borderId="8" xfId="0" applyNumberFormat="1" applyFont="1" applyBorder="1" applyAlignment="1">
      <alignment horizontal="center" vertical="center"/>
    </xf>
    <xf numFmtId="0" fontId="20" fillId="0" borderId="8" xfId="0" applyFont="1" applyBorder="1"/>
    <xf numFmtId="3" fontId="20" fillId="0" borderId="8" xfId="0" applyNumberFormat="1" applyFont="1" applyBorder="1"/>
    <xf numFmtId="49" fontId="20" fillId="0" borderId="9" xfId="0" applyNumberFormat="1" applyFont="1" applyBorder="1" applyAlignment="1">
      <alignment horizontal="center" vertical="center"/>
    </xf>
    <xf numFmtId="0" fontId="20" fillId="0" borderId="9" xfId="0" applyFont="1" applyBorder="1"/>
    <xf numFmtId="0" fontId="30" fillId="0" borderId="10" xfId="0" applyFont="1" applyBorder="1"/>
    <xf numFmtId="49" fontId="20" fillId="0" borderId="11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wrapText="1"/>
    </xf>
    <xf numFmtId="3" fontId="24" fillId="0" borderId="1" xfId="0" applyNumberFormat="1" applyFont="1" applyFill="1" applyBorder="1" applyAlignment="1">
      <alignment horizontal="right"/>
    </xf>
    <xf numFmtId="3" fontId="25" fillId="0" borderId="1" xfId="0" applyNumberFormat="1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4" fontId="4" fillId="0" borderId="0" xfId="0" applyNumberFormat="1" applyFont="1"/>
    <xf numFmtId="4" fontId="4" fillId="0" borderId="1" xfId="0" applyNumberFormat="1" applyFont="1" applyBorder="1"/>
    <xf numFmtId="4" fontId="28" fillId="0" borderId="0" xfId="0" applyNumberFormat="1" applyFont="1"/>
    <xf numFmtId="4" fontId="29" fillId="0" borderId="0" xfId="0" applyNumberFormat="1" applyFont="1"/>
    <xf numFmtId="4" fontId="4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4" fontId="20" fillId="0" borderId="0" xfId="0" applyNumberFormat="1" applyFont="1" applyBorder="1" applyAlignment="1">
      <alignment wrapText="1"/>
    </xf>
    <xf numFmtId="0" fontId="26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1" fillId="0" borderId="0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33" fillId="0" borderId="0" xfId="2"/>
    <xf numFmtId="0" fontId="33" fillId="0" borderId="0" xfId="2" applyAlignment="1"/>
    <xf numFmtId="0" fontId="8" fillId="0" borderId="0" xfId="2" applyFont="1" applyAlignment="1">
      <alignment horizontal="right"/>
    </xf>
    <xf numFmtId="0" fontId="3" fillId="0" borderId="0" xfId="2" applyFont="1"/>
    <xf numFmtId="0" fontId="11" fillId="0" borderId="0" xfId="2" applyFont="1"/>
    <xf numFmtId="0" fontId="11" fillId="0" borderId="0" xfId="2" applyFont="1" applyAlignment="1"/>
    <xf numFmtId="0" fontId="4" fillId="0" borderId="0" xfId="2" applyFont="1"/>
    <xf numFmtId="0" fontId="4" fillId="0" borderId="0" xfId="2" applyFont="1" applyFill="1" applyAlignment="1"/>
    <xf numFmtId="0" fontId="4" fillId="0" borderId="0" xfId="2" applyFont="1" applyBorder="1"/>
    <xf numFmtId="0" fontId="4" fillId="0" borderId="0" xfId="2" applyFont="1" applyAlignment="1"/>
    <xf numFmtId="0" fontId="31" fillId="0" borderId="0" xfId="2" applyFont="1" applyAlignment="1">
      <alignment horizontal="center"/>
    </xf>
    <xf numFmtId="49" fontId="25" fillId="0" borderId="0" xfId="0" applyNumberFormat="1" applyFont="1" applyBorder="1" applyAlignment="1">
      <alignment horizontal="center"/>
    </xf>
    <xf numFmtId="0" fontId="25" fillId="0" borderId="0" xfId="0" applyFont="1" applyBorder="1" applyAlignment="1">
      <alignment horizontal="right"/>
    </xf>
    <xf numFmtId="0" fontId="4" fillId="0" borderId="0" xfId="2" applyFont="1" applyAlignment="1">
      <alignment horizontal="left"/>
    </xf>
    <xf numFmtId="3" fontId="4" fillId="0" borderId="0" xfId="2" applyNumberFormat="1" applyFont="1" applyAlignment="1">
      <alignment horizontal="right"/>
    </xf>
    <xf numFmtId="3" fontId="33" fillId="0" borderId="0" xfId="2" applyNumberFormat="1" applyAlignment="1">
      <alignment horizontal="right"/>
    </xf>
    <xf numFmtId="3" fontId="3" fillId="0" borderId="0" xfId="2" applyNumberFormat="1" applyFont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164" fontId="20" fillId="3" borderId="1" xfId="2" applyNumberFormat="1" applyFont="1" applyFill="1" applyBorder="1" applyAlignment="1">
      <alignment horizontal="right" vertical="center" wrapText="1"/>
    </xf>
    <xf numFmtId="0" fontId="20" fillId="0" borderId="0" xfId="2" applyFont="1" applyBorder="1"/>
    <xf numFmtId="164" fontId="20" fillId="0" borderId="0" xfId="2" applyNumberFormat="1" applyFont="1" applyBorder="1"/>
    <xf numFmtId="0" fontId="20" fillId="0" borderId="0" xfId="2" applyFont="1"/>
    <xf numFmtId="164" fontId="20" fillId="0" borderId="1" xfId="2" applyNumberFormat="1" applyFont="1" applyBorder="1" applyAlignment="1">
      <alignment horizontal="right" vertical="center" wrapText="1"/>
    </xf>
    <xf numFmtId="164" fontId="20" fillId="0" borderId="1" xfId="2" applyNumberFormat="1" applyFont="1" applyBorder="1" applyAlignment="1">
      <alignment horizontal="right"/>
    </xf>
    <xf numFmtId="164" fontId="20" fillId="3" borderId="1" xfId="2" applyNumberFormat="1" applyFont="1" applyFill="1" applyBorder="1" applyAlignment="1">
      <alignment horizontal="right"/>
    </xf>
    <xf numFmtId="164" fontId="20" fillId="0" borderId="1" xfId="2" applyNumberFormat="1" applyFont="1" applyFill="1" applyBorder="1" applyAlignment="1">
      <alignment horizontal="right" vertical="center" wrapText="1"/>
    </xf>
    <xf numFmtId="0" fontId="20" fillId="0" borderId="0" xfId="2" applyFont="1" applyBorder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Border="1" applyAlignment="1">
      <alignment horizontal="center" vertical="center" wrapText="1"/>
    </xf>
    <xf numFmtId="3" fontId="20" fillId="0" borderId="0" xfId="2" applyNumberFormat="1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center" wrapText="1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right"/>
    </xf>
    <xf numFmtId="0" fontId="4" fillId="0" borderId="0" xfId="2" applyFont="1" applyFill="1" applyBorder="1" applyAlignment="1">
      <alignment horizontal="left" vertical="center" wrapText="1"/>
    </xf>
    <xf numFmtId="3" fontId="4" fillId="0" borderId="0" xfId="2" applyNumberFormat="1" applyFont="1" applyFill="1" applyBorder="1" applyAlignment="1">
      <alignment horizontal="right" vertical="center" wrapText="1"/>
    </xf>
    <xf numFmtId="3" fontId="4" fillId="0" borderId="0" xfId="2" applyNumberFormat="1" applyFont="1" applyAlignment="1">
      <alignment horizontal="center"/>
    </xf>
    <xf numFmtId="164" fontId="20" fillId="0" borderId="0" xfId="2" applyNumberFormat="1" applyFont="1" applyBorder="1" applyAlignment="1">
      <alignment vertical="center"/>
    </xf>
    <xf numFmtId="0" fontId="2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20" fillId="0" borderId="0" xfId="0" applyNumberFormat="1" applyFont="1" applyBorder="1"/>
    <xf numFmtId="4" fontId="9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/>
    </xf>
    <xf numFmtId="49" fontId="24" fillId="4" borderId="1" xfId="0" applyNumberFormat="1" applyFont="1" applyFill="1" applyBorder="1" applyAlignment="1">
      <alignment horizontal="center"/>
    </xf>
    <xf numFmtId="0" fontId="23" fillId="4" borderId="1" xfId="0" applyFont="1" applyFill="1" applyBorder="1"/>
    <xf numFmtId="3" fontId="24" fillId="4" borderId="1" xfId="0" applyNumberFormat="1" applyFont="1" applyFill="1" applyBorder="1" applyAlignment="1">
      <alignment horizontal="right"/>
    </xf>
    <xf numFmtId="0" fontId="23" fillId="4" borderId="1" xfId="0" applyFont="1" applyFill="1" applyBorder="1" applyAlignment="1">
      <alignment horizontal="left" vertical="center" wrapText="1"/>
    </xf>
    <xf numFmtId="49" fontId="25" fillId="4" borderId="1" xfId="0" applyNumberFormat="1" applyFont="1" applyFill="1" applyBorder="1" applyAlignment="1">
      <alignment horizontal="center"/>
    </xf>
    <xf numFmtId="0" fontId="24" fillId="4" borderId="1" xfId="0" applyFont="1" applyFill="1" applyBorder="1"/>
    <xf numFmtId="1" fontId="24" fillId="4" borderId="1" xfId="0" applyNumberFormat="1" applyFont="1" applyFill="1" applyBorder="1" applyAlignment="1">
      <alignment horizontal="center"/>
    </xf>
    <xf numFmtId="0" fontId="24" fillId="4" borderId="1" xfId="0" applyNumberFormat="1" applyFont="1" applyFill="1" applyBorder="1" applyAlignment="1">
      <alignment horizontal="center"/>
    </xf>
    <xf numFmtId="2" fontId="8" fillId="0" borderId="0" xfId="2" applyNumberFormat="1" applyFont="1" applyAlignment="1">
      <alignment horizontal="right"/>
    </xf>
    <xf numFmtId="4" fontId="1" fillId="0" borderId="0" xfId="4" applyNumberFormat="1" applyFont="1"/>
    <xf numFmtId="2" fontId="11" fillId="0" borderId="0" xfId="2" applyNumberFormat="1" applyFont="1"/>
    <xf numFmtId="2" fontId="4" fillId="0" borderId="0" xfId="2" applyNumberFormat="1" applyFont="1" applyFill="1"/>
    <xf numFmtId="3" fontId="1" fillId="0" borderId="0" xfId="4" applyNumberFormat="1" applyFont="1"/>
    <xf numFmtId="0" fontId="1" fillId="0" borderId="0" xfId="4" applyFont="1"/>
    <xf numFmtId="4" fontId="4" fillId="0" borderId="0" xfId="2" applyNumberFormat="1" applyFont="1" applyBorder="1"/>
    <xf numFmtId="0" fontId="1" fillId="0" borderId="0" xfId="4" applyFont="1" applyAlignment="1"/>
    <xf numFmtId="2" fontId="1" fillId="0" borderId="0" xfId="4" applyNumberFormat="1" applyFont="1"/>
    <xf numFmtId="0" fontId="20" fillId="0" borderId="0" xfId="2" applyFont="1" applyBorder="1" applyAlignment="1">
      <alignment horizontal="left" vertical="center" wrapText="1"/>
    </xf>
    <xf numFmtId="3" fontId="20" fillId="0" borderId="1" xfId="0" applyNumberFormat="1" applyFont="1" applyFill="1" applyBorder="1"/>
    <xf numFmtId="3" fontId="20" fillId="0" borderId="8" xfId="0" applyNumberFormat="1" applyFont="1" applyFill="1" applyBorder="1"/>
    <xf numFmtId="4" fontId="34" fillId="0" borderId="0" xfId="0" applyNumberFormat="1" applyFont="1" applyBorder="1" applyAlignment="1">
      <alignment wrapText="1"/>
    </xf>
    <xf numFmtId="0" fontId="15" fillId="0" borderId="0" xfId="0" applyNumberFormat="1" applyFont="1"/>
    <xf numFmtId="0" fontId="0" fillId="0" borderId="0" xfId="0" applyNumberFormat="1" applyAlignment="1"/>
    <xf numFmtId="0" fontId="15" fillId="0" borderId="0" xfId="0" applyNumberFormat="1" applyFont="1" applyBorder="1"/>
    <xf numFmtId="0" fontId="17" fillId="0" borderId="0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Border="1"/>
    <xf numFmtId="0" fontId="23" fillId="0" borderId="0" xfId="0" applyNumberFormat="1" applyFont="1" applyFill="1" applyBorder="1" applyAlignment="1">
      <alignment wrapText="1"/>
    </xf>
    <xf numFmtId="0" fontId="24" fillId="0" borderId="0" xfId="0" applyNumberFormat="1" applyFont="1" applyFill="1" applyBorder="1" applyAlignment="1">
      <alignment horizontal="left" vertical="center" wrapText="1"/>
    </xf>
    <xf numFmtId="0" fontId="25" fillId="0" borderId="0" xfId="0" applyNumberFormat="1" applyFont="1" applyBorder="1" applyAlignment="1">
      <alignment wrapText="1"/>
    </xf>
    <xf numFmtId="0" fontId="23" fillId="0" borderId="0" xfId="0" applyNumberFormat="1" applyFont="1" applyFill="1" applyBorder="1"/>
    <xf numFmtId="0" fontId="25" fillId="0" borderId="0" xfId="0" applyNumberFormat="1" applyFont="1"/>
    <xf numFmtId="0" fontId="27" fillId="0" borderId="0" xfId="0" applyNumberFormat="1" applyFont="1" applyAlignment="1">
      <alignment wrapText="1"/>
    </xf>
    <xf numFmtId="3" fontId="25" fillId="5" borderId="1" xfId="0" applyNumberFormat="1" applyFont="1" applyFill="1" applyBorder="1" applyAlignment="1">
      <alignment horizontal="right"/>
    </xf>
    <xf numFmtId="3" fontId="24" fillId="5" borderId="1" xfId="0" applyNumberFormat="1" applyFont="1" applyFill="1" applyBorder="1" applyAlignment="1">
      <alignment horizontal="right"/>
    </xf>
    <xf numFmtId="3" fontId="25" fillId="0" borderId="0" xfId="0" applyNumberFormat="1" applyFont="1"/>
    <xf numFmtId="0" fontId="4" fillId="0" borderId="1" xfId="0" applyFont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3" fillId="0" borderId="0" xfId="2" applyFill="1" applyAlignment="1"/>
    <xf numFmtId="0" fontId="11" fillId="0" borderId="0" xfId="2" applyFont="1" applyFill="1" applyAlignment="1"/>
    <xf numFmtId="0" fontId="1" fillId="0" borderId="0" xfId="4" applyFont="1" applyFill="1" applyAlignment="1"/>
    <xf numFmtId="0" fontId="7" fillId="0" borderId="1" xfId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37" fillId="0" borderId="0" xfId="0" applyFont="1"/>
    <xf numFmtId="0" fontId="36" fillId="0" borderId="0" xfId="0" applyFont="1" applyBorder="1" applyAlignment="1">
      <alignment wrapText="1"/>
    </xf>
    <xf numFmtId="0" fontId="40" fillId="0" borderId="0" xfId="0" applyFont="1" applyAlignment="1">
      <alignment horizontal="center" vertical="center"/>
    </xf>
    <xf numFmtId="0" fontId="41" fillId="0" borderId="1" xfId="0" applyFont="1" applyBorder="1" applyAlignment="1">
      <alignment horizontal="center" wrapText="1"/>
    </xf>
    <xf numFmtId="0" fontId="42" fillId="0" borderId="1" xfId="0" applyFont="1" applyBorder="1" applyAlignment="1">
      <alignment horizontal="center" wrapText="1"/>
    </xf>
    <xf numFmtId="0" fontId="42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3" fontId="41" fillId="0" borderId="1" xfId="0" applyNumberFormat="1" applyFont="1" applyBorder="1" applyAlignment="1">
      <alignment horizontal="right" wrapText="1"/>
    </xf>
    <xf numFmtId="3" fontId="41" fillId="0" borderId="1" xfId="0" applyNumberFormat="1" applyFont="1" applyBorder="1" applyAlignment="1">
      <alignment wrapText="1"/>
    </xf>
    <xf numFmtId="3" fontId="41" fillId="0" borderId="1" xfId="0" applyNumberFormat="1" applyFont="1" applyBorder="1"/>
    <xf numFmtId="3" fontId="41" fillId="0" borderId="1" xfId="0" applyNumberFormat="1" applyFont="1" applyBorder="1" applyAlignment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3" fontId="20" fillId="0" borderId="1" xfId="0" applyNumberFormat="1" applyFont="1" applyFill="1" applyBorder="1" applyAlignment="1">
      <alignment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20" fillId="7" borderId="1" xfId="0" applyFont="1" applyFill="1" applyBorder="1" applyAlignment="1">
      <alignment horizontal="center" vertical="center" wrapText="1"/>
    </xf>
    <xf numFmtId="3" fontId="20" fillId="7" borderId="1" xfId="0" applyNumberFormat="1" applyFont="1" applyFill="1" applyBorder="1" applyAlignment="1">
      <alignment wrapText="1"/>
    </xf>
    <xf numFmtId="0" fontId="42" fillId="7" borderId="1" xfId="0" applyFont="1" applyFill="1" applyBorder="1" applyAlignment="1">
      <alignment horizontal="center" wrapText="1"/>
    </xf>
    <xf numFmtId="0" fontId="42" fillId="7" borderId="1" xfId="0" applyFont="1" applyFill="1" applyBorder="1" applyAlignment="1">
      <alignment wrapText="1"/>
    </xf>
    <xf numFmtId="3" fontId="42" fillId="7" borderId="1" xfId="0" applyNumberFormat="1" applyFont="1" applyFill="1" applyBorder="1" applyAlignment="1">
      <alignment horizontal="right" wrapText="1"/>
    </xf>
    <xf numFmtId="3" fontId="41" fillId="7" borderId="1" xfId="0" applyNumberFormat="1" applyFont="1" applyFill="1" applyBorder="1" applyAlignment="1">
      <alignment horizontal="right" wrapText="1"/>
    </xf>
    <xf numFmtId="3" fontId="41" fillId="7" borderId="1" xfId="0" applyNumberFormat="1" applyFont="1" applyFill="1" applyBorder="1" applyAlignment="1">
      <alignment horizontal="right"/>
    </xf>
    <xf numFmtId="0" fontId="41" fillId="7" borderId="1" xfId="0" applyFont="1" applyFill="1" applyBorder="1" applyAlignment="1">
      <alignment horizontal="center" wrapText="1"/>
    </xf>
    <xf numFmtId="3" fontId="42" fillId="7" borderId="1" xfId="0" applyNumberFormat="1" applyFont="1" applyFill="1" applyBorder="1" applyAlignment="1">
      <alignment horizontal="right"/>
    </xf>
    <xf numFmtId="0" fontId="20" fillId="7" borderId="5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left" vertical="center" wrapText="1"/>
    </xf>
    <xf numFmtId="0" fontId="7" fillId="7" borderId="4" xfId="0" applyFont="1" applyFill="1" applyBorder="1" applyAlignment="1">
      <alignment horizontal="left" vertical="center" wrapText="1"/>
    </xf>
    <xf numFmtId="0" fontId="20" fillId="7" borderId="4" xfId="0" applyFont="1" applyFill="1" applyBorder="1" applyAlignment="1">
      <alignment horizontal="center" vertical="center" wrapText="1"/>
    </xf>
    <xf numFmtId="3" fontId="20" fillId="7" borderId="4" xfId="0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center" wrapText="1"/>
    </xf>
    <xf numFmtId="0" fontId="42" fillId="0" borderId="1" xfId="0" applyFont="1" applyFill="1" applyBorder="1" applyAlignment="1">
      <alignment horizontal="center" wrapText="1"/>
    </xf>
    <xf numFmtId="0" fontId="38" fillId="0" borderId="0" xfId="0" applyFont="1" applyAlignment="1">
      <alignment wrapText="1"/>
    </xf>
    <xf numFmtId="0" fontId="38" fillId="0" borderId="0" xfId="0" applyFont="1"/>
    <xf numFmtId="0" fontId="39" fillId="0" borderId="0" xfId="0" applyFont="1" applyAlignment="1">
      <alignment horizontal="right"/>
    </xf>
    <xf numFmtId="0" fontId="41" fillId="0" borderId="0" xfId="0" applyFont="1"/>
    <xf numFmtId="0" fontId="39" fillId="0" borderId="0" xfId="0" applyFont="1" applyAlignment="1"/>
    <xf numFmtId="0" fontId="43" fillId="0" borderId="0" xfId="0" applyFont="1" applyBorder="1" applyAlignment="1">
      <alignment wrapText="1"/>
    </xf>
    <xf numFmtId="0" fontId="42" fillId="0" borderId="0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2" fillId="0" borderId="1" xfId="0" applyFont="1" applyBorder="1" applyAlignment="1">
      <alignment horizontal="left" wrapText="1"/>
    </xf>
    <xf numFmtId="0" fontId="41" fillId="0" borderId="1" xfId="0" applyFont="1" applyBorder="1" applyAlignment="1">
      <alignment horizontal="right" wrapText="1"/>
    </xf>
    <xf numFmtId="0" fontId="42" fillId="0" borderId="1" xfId="0" applyFont="1" applyFill="1" applyBorder="1" applyAlignment="1">
      <alignment horizontal="left" wrapText="1"/>
    </xf>
    <xf numFmtId="49" fontId="41" fillId="0" borderId="1" xfId="0" applyNumberFormat="1" applyFont="1" applyFill="1" applyBorder="1" applyAlignment="1">
      <alignment horizontal="center" wrapText="1"/>
    </xf>
    <xf numFmtId="3" fontId="41" fillId="0" borderId="1" xfId="0" applyNumberFormat="1" applyFont="1" applyFill="1" applyBorder="1" applyAlignment="1">
      <alignment horizontal="right" wrapText="1"/>
    </xf>
    <xf numFmtId="0" fontId="41" fillId="0" borderId="1" xfId="0" applyFont="1" applyFill="1" applyBorder="1" applyAlignment="1">
      <alignment horizontal="right" wrapText="1"/>
    </xf>
    <xf numFmtId="0" fontId="42" fillId="7" borderId="1" xfId="0" applyFont="1" applyFill="1" applyBorder="1" applyAlignment="1">
      <alignment horizontal="left" wrapText="1"/>
    </xf>
    <xf numFmtId="49" fontId="41" fillId="7" borderId="1" xfId="0" applyNumberFormat="1" applyFont="1" applyFill="1" applyBorder="1" applyAlignment="1">
      <alignment horizontal="center" wrapText="1"/>
    </xf>
    <xf numFmtId="0" fontId="41" fillId="0" borderId="1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center" wrapText="1"/>
    </xf>
    <xf numFmtId="3" fontId="42" fillId="0" borderId="1" xfId="0" applyNumberFormat="1" applyFont="1" applyBorder="1" applyAlignment="1">
      <alignment horizontal="right" wrapText="1"/>
    </xf>
    <xf numFmtId="49" fontId="42" fillId="0" borderId="1" xfId="0" applyNumberFormat="1" applyFont="1" applyBorder="1" applyAlignment="1">
      <alignment horizontal="center" wrapText="1"/>
    </xf>
    <xf numFmtId="0" fontId="42" fillId="0" borderId="1" xfId="0" applyFont="1" applyBorder="1" applyAlignment="1">
      <alignment horizontal="right" wrapText="1"/>
    </xf>
    <xf numFmtId="49" fontId="41" fillId="0" borderId="1" xfId="0" applyNumberFormat="1" applyFont="1" applyBorder="1" applyAlignment="1">
      <alignment horizontal="center"/>
    </xf>
    <xf numFmtId="3" fontId="42" fillId="0" borderId="1" xfId="0" applyNumberFormat="1" applyFont="1" applyBorder="1" applyAlignment="1">
      <alignment horizontal="right"/>
    </xf>
    <xf numFmtId="0" fontId="41" fillId="0" borderId="1" xfId="0" applyFont="1" applyBorder="1" applyAlignment="1">
      <alignment horizontal="right"/>
    </xf>
    <xf numFmtId="49" fontId="41" fillId="7" borderId="1" xfId="0" applyNumberFormat="1" applyFont="1" applyFill="1" applyBorder="1" applyAlignment="1">
      <alignment horizontal="center"/>
    </xf>
    <xf numFmtId="3" fontId="41" fillId="0" borderId="0" xfId="0" applyNumberFormat="1" applyFont="1"/>
    <xf numFmtId="0" fontId="7" fillId="0" borderId="0" xfId="0" applyFont="1" applyFill="1" applyBorder="1" applyAlignment="1">
      <alignment horizontal="left" vertical="center" wrapText="1"/>
    </xf>
    <xf numFmtId="3" fontId="20" fillId="0" borderId="0" xfId="0" applyNumberFormat="1" applyFont="1" applyFill="1" applyBorder="1" applyAlignment="1">
      <alignment wrapText="1"/>
    </xf>
    <xf numFmtId="4" fontId="20" fillId="0" borderId="0" xfId="0" applyNumberFormat="1" applyFont="1" applyFill="1" applyBorder="1" applyAlignment="1">
      <alignment wrapText="1"/>
    </xf>
    <xf numFmtId="0" fontId="44" fillId="0" borderId="0" xfId="0" applyFont="1" applyAlignment="1">
      <alignment horizontal="right"/>
    </xf>
    <xf numFmtId="3" fontId="20" fillId="0" borderId="4" xfId="0" applyNumberFormat="1" applyFont="1" applyBorder="1"/>
    <xf numFmtId="3" fontId="20" fillId="0" borderId="29" xfId="0" applyNumberFormat="1" applyFont="1" applyFill="1" applyBorder="1"/>
    <xf numFmtId="3" fontId="20" fillId="0" borderId="11" xfId="0" applyNumberFormat="1" applyFont="1" applyFill="1" applyBorder="1"/>
    <xf numFmtId="3" fontId="4" fillId="0" borderId="0" xfId="0" applyNumberFormat="1" applyFont="1"/>
    <xf numFmtId="0" fontId="36" fillId="0" borderId="0" xfId="0" applyFont="1"/>
    <xf numFmtId="3" fontId="33" fillId="0" borderId="0" xfId="2" applyNumberFormat="1"/>
    <xf numFmtId="3" fontId="33" fillId="0" borderId="0" xfId="2" applyNumberFormat="1" applyFill="1" applyAlignment="1"/>
    <xf numFmtId="3" fontId="36" fillId="0" borderId="0" xfId="0" applyNumberFormat="1" applyFont="1" applyAlignment="1">
      <alignment horizontal="left"/>
    </xf>
    <xf numFmtId="3" fontId="31" fillId="0" borderId="0" xfId="2" applyNumberFormat="1" applyFont="1" applyAlignment="1">
      <alignment horizontal="center"/>
    </xf>
    <xf numFmtId="3" fontId="45" fillId="0" borderId="0" xfId="0" applyNumberFormat="1" applyFont="1"/>
    <xf numFmtId="3" fontId="0" fillId="0" borderId="0" xfId="0" applyNumberFormat="1"/>
    <xf numFmtId="3" fontId="46" fillId="0" borderId="27" xfId="0" applyNumberFormat="1" applyFont="1" applyBorder="1"/>
    <xf numFmtId="3" fontId="45" fillId="0" borderId="0" xfId="0" applyNumberFormat="1" applyFont="1" applyBorder="1"/>
    <xf numFmtId="3" fontId="1" fillId="0" borderId="1" xfId="4" applyNumberFormat="1" applyFont="1" applyBorder="1"/>
    <xf numFmtId="3" fontId="46" fillId="0" borderId="0" xfId="0" applyNumberFormat="1" applyFont="1" applyBorder="1"/>
    <xf numFmtId="3" fontId="46" fillId="0" borderId="0" xfId="0" applyNumberFormat="1" applyFont="1" applyBorder="1" applyAlignment="1">
      <alignment horizontal="right"/>
    </xf>
    <xf numFmtId="3" fontId="42" fillId="0" borderId="0" xfId="0" applyNumberFormat="1" applyFont="1" applyBorder="1" applyAlignment="1">
      <alignment wrapText="1"/>
    </xf>
    <xf numFmtId="3" fontId="4" fillId="0" borderId="0" xfId="2" applyNumberFormat="1" applyFont="1" applyBorder="1" applyAlignment="1"/>
    <xf numFmtId="3" fontId="42" fillId="0" borderId="1" xfId="0" applyNumberFormat="1" applyFont="1" applyBorder="1" applyAlignment="1">
      <alignment wrapText="1"/>
    </xf>
    <xf numFmtId="3" fontId="42" fillId="8" borderId="1" xfId="0" applyNumberFormat="1" applyFont="1" applyFill="1" applyBorder="1" applyAlignment="1">
      <alignment horizontal="center"/>
    </xf>
    <xf numFmtId="3" fontId="46" fillId="0" borderId="28" xfId="0" applyNumberFormat="1" applyFont="1" applyBorder="1"/>
    <xf numFmtId="3" fontId="42" fillId="6" borderId="1" xfId="0" applyNumberFormat="1" applyFont="1" applyFill="1" applyBorder="1" applyAlignment="1">
      <alignment horizontal="center" wrapText="1"/>
    </xf>
    <xf numFmtId="3" fontId="42" fillId="8" borderId="1" xfId="0" applyNumberFormat="1" applyFont="1" applyFill="1" applyBorder="1" applyAlignment="1"/>
    <xf numFmtId="3" fontId="41" fillId="0" borderId="1" xfId="0" applyNumberFormat="1" applyFont="1" applyBorder="1" applyAlignment="1">
      <alignment horizontal="center"/>
    </xf>
    <xf numFmtId="3" fontId="47" fillId="0" borderId="1" xfId="0" applyNumberFormat="1" applyFont="1" applyBorder="1" applyAlignment="1">
      <alignment vertical="top" wrapText="1"/>
    </xf>
    <xf numFmtId="3" fontId="42" fillId="0" borderId="1" xfId="0" applyNumberFormat="1" applyFont="1" applyBorder="1" applyAlignment="1">
      <alignment horizontal="center"/>
    </xf>
    <xf numFmtId="3" fontId="42" fillId="0" borderId="1" xfId="0" applyNumberFormat="1" applyFont="1" applyBorder="1"/>
    <xf numFmtId="3" fontId="42" fillId="8" borderId="1" xfId="0" applyNumberFormat="1" applyFont="1" applyFill="1" applyBorder="1"/>
    <xf numFmtId="3" fontId="42" fillId="8" borderId="1" xfId="0" applyNumberFormat="1" applyFont="1" applyFill="1" applyBorder="1" applyAlignment="1">
      <alignment horizontal="right"/>
    </xf>
    <xf numFmtId="3" fontId="41" fillId="8" borderId="1" xfId="0" applyNumberFormat="1" applyFont="1" applyFill="1" applyBorder="1"/>
    <xf numFmtId="3" fontId="47" fillId="0" borderId="1" xfId="0" applyNumberFormat="1" applyFont="1" applyBorder="1" applyAlignment="1">
      <alignment wrapText="1"/>
    </xf>
    <xf numFmtId="49" fontId="49" fillId="0" borderId="1" xfId="0" applyNumberFormat="1" applyFont="1" applyBorder="1" applyAlignment="1">
      <alignment horizontal="center"/>
    </xf>
    <xf numFmtId="3" fontId="49" fillId="0" borderId="1" xfId="0" applyNumberFormat="1" applyFont="1" applyBorder="1" applyAlignment="1">
      <alignment wrapText="1"/>
    </xf>
    <xf numFmtId="3" fontId="49" fillId="0" borderId="1" xfId="0" applyNumberFormat="1" applyFont="1" applyBorder="1" applyAlignment="1">
      <alignment horizontal="right"/>
    </xf>
    <xf numFmtId="3" fontId="49" fillId="0" borderId="1" xfId="0" applyNumberFormat="1" applyFont="1" applyBorder="1" applyAlignment="1">
      <alignment horizontal="center"/>
    </xf>
    <xf numFmtId="3" fontId="40" fillId="0" borderId="1" xfId="0" applyNumberFormat="1" applyFont="1" applyBorder="1" applyAlignment="1">
      <alignment horizontal="center"/>
    </xf>
    <xf numFmtId="3" fontId="40" fillId="0" borderId="1" xfId="0" applyNumberFormat="1" applyFont="1" applyBorder="1" applyAlignment="1">
      <alignment horizontal="right"/>
    </xf>
    <xf numFmtId="3" fontId="50" fillId="0" borderId="1" xfId="0" applyNumberFormat="1" applyFont="1" applyBorder="1"/>
    <xf numFmtId="3" fontId="41" fillId="9" borderId="1" xfId="0" applyNumberFormat="1" applyFont="1" applyFill="1" applyBorder="1" applyAlignment="1">
      <alignment vertical="top" wrapText="1"/>
    </xf>
    <xf numFmtId="3" fontId="41" fillId="9" borderId="1" xfId="0" applyNumberFormat="1" applyFont="1" applyFill="1" applyBorder="1" applyAlignment="1">
      <alignment wrapText="1"/>
    </xf>
    <xf numFmtId="3" fontId="50" fillId="8" borderId="1" xfId="0" applyNumberFormat="1" applyFont="1" applyFill="1" applyBorder="1"/>
    <xf numFmtId="3" fontId="41" fillId="8" borderId="1" xfId="0" applyNumberFormat="1" applyFont="1" applyFill="1" applyBorder="1" applyAlignment="1">
      <alignment horizontal="center"/>
    </xf>
    <xf numFmtId="0" fontId="41" fillId="0" borderId="1" xfId="0" applyFont="1" applyBorder="1" applyAlignment="1">
      <alignment horizontal="center"/>
    </xf>
    <xf numFmtId="0" fontId="50" fillId="0" borderId="1" xfId="0" applyFont="1" applyBorder="1"/>
    <xf numFmtId="0" fontId="42" fillId="0" borderId="1" xfId="0" applyFont="1" applyBorder="1" applyAlignment="1">
      <alignment horizontal="left"/>
    </xf>
    <xf numFmtId="3" fontId="42" fillId="10" borderId="1" xfId="0" applyNumberFormat="1" applyFont="1" applyFill="1" applyBorder="1" applyAlignment="1">
      <alignment horizontal="center" wrapText="1"/>
    </xf>
    <xf numFmtId="0" fontId="42" fillId="10" borderId="1" xfId="2" applyFont="1" applyFill="1" applyBorder="1" applyAlignment="1">
      <alignment horizontal="center" vertical="center" wrapText="1"/>
    </xf>
    <xf numFmtId="4" fontId="1" fillId="0" borderId="1" xfId="4" applyNumberFormat="1" applyFont="1" applyBorder="1"/>
    <xf numFmtId="3" fontId="50" fillId="0" borderId="0" xfId="0" applyNumberFormat="1" applyFont="1" applyBorder="1"/>
    <xf numFmtId="3" fontId="42" fillId="0" borderId="0" xfId="0" applyNumberFormat="1" applyFont="1" applyBorder="1"/>
    <xf numFmtId="4" fontId="1" fillId="0" borderId="0" xfId="4" applyNumberFormat="1" applyFont="1" applyBorder="1"/>
    <xf numFmtId="3" fontId="1" fillId="0" borderId="0" xfId="4" applyNumberFormat="1" applyFont="1" applyBorder="1"/>
    <xf numFmtId="0" fontId="38" fillId="0" borderId="0" xfId="0" applyFont="1" applyAlignment="1"/>
    <xf numFmtId="0" fontId="38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3" fontId="44" fillId="0" borderId="0" xfId="2" applyNumberFormat="1" applyFont="1" applyBorder="1"/>
    <xf numFmtId="49" fontId="15" fillId="0" borderId="0" xfId="0" applyNumberFormat="1" applyFont="1"/>
    <xf numFmtId="49" fontId="19" fillId="0" borderId="0" xfId="0" applyNumberFormat="1" applyFont="1" applyBorder="1"/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Border="1"/>
    <xf numFmtId="49" fontId="23" fillId="0" borderId="1" xfId="0" quotePrefix="1" applyNumberFormat="1" applyFont="1" applyFill="1" applyBorder="1" applyAlignment="1">
      <alignment horizontal="center"/>
    </xf>
    <xf numFmtId="49" fontId="25" fillId="0" borderId="1" xfId="0" applyNumberFormat="1" applyFont="1" applyFill="1" applyBorder="1" applyAlignment="1">
      <alignment wrapText="1"/>
    </xf>
    <xf numFmtId="49" fontId="25" fillId="0" borderId="1" xfId="0" applyNumberFormat="1" applyFont="1" applyFill="1" applyBorder="1"/>
    <xf numFmtId="49" fontId="22" fillId="0" borderId="1" xfId="0" applyNumberFormat="1" applyFont="1" applyFill="1" applyBorder="1" applyAlignment="1">
      <alignment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4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/>
    </xf>
    <xf numFmtId="49" fontId="22" fillId="0" borderId="1" xfId="0" applyNumberFormat="1" applyFont="1" applyFill="1" applyBorder="1"/>
    <xf numFmtId="49" fontId="25" fillId="0" borderId="0" xfId="0" applyNumberFormat="1" applyFont="1" applyFill="1" applyBorder="1"/>
    <xf numFmtId="49" fontId="25" fillId="0" borderId="0" xfId="0" applyNumberFormat="1" applyFont="1"/>
    <xf numFmtId="49" fontId="19" fillId="0" borderId="0" xfId="0" applyNumberFormat="1" applyFont="1"/>
    <xf numFmtId="49" fontId="24" fillId="0" borderId="1" xfId="0" applyNumberFormat="1" applyFont="1" applyFill="1" applyBorder="1" applyAlignment="1">
      <alignment horizontal="center"/>
    </xf>
    <xf numFmtId="49" fontId="23" fillId="4" borderId="1" xfId="0" applyNumberFormat="1" applyFont="1" applyFill="1" applyBorder="1" applyAlignment="1">
      <alignment horizontal="center"/>
    </xf>
    <xf numFmtId="4" fontId="25" fillId="0" borderId="0" xfId="0" applyNumberFormat="1" applyFont="1" applyBorder="1" applyAlignment="1">
      <alignment horizontal="right"/>
    </xf>
    <xf numFmtId="49" fontId="23" fillId="0" borderId="1" xfId="0" applyNumberFormat="1" applyFont="1" applyFill="1" applyBorder="1" applyAlignment="1">
      <alignment horizontal="center" vertical="center" wrapText="1"/>
    </xf>
    <xf numFmtId="3" fontId="15" fillId="0" borderId="0" xfId="0" applyNumberFormat="1" applyFont="1"/>
    <xf numFmtId="3" fontId="15" fillId="0" borderId="0" xfId="0" applyNumberFormat="1" applyFont="1" applyAlignment="1">
      <alignment horizontal="center" vertical="center"/>
    </xf>
    <xf numFmtId="3" fontId="25" fillId="0" borderId="1" xfId="0" applyNumberFormat="1" applyFont="1" applyBorder="1"/>
    <xf numFmtId="3" fontId="25" fillId="0" borderId="1" xfId="0" applyNumberFormat="1" applyFont="1" applyFill="1" applyBorder="1" applyAlignment="1">
      <alignment horizontal="right"/>
    </xf>
    <xf numFmtId="0" fontId="20" fillId="11" borderId="1" xfId="0" applyFont="1" applyFill="1" applyBorder="1" applyAlignment="1">
      <alignment horizontal="center" vertical="center" wrapText="1"/>
    </xf>
    <xf numFmtId="3" fontId="20" fillId="11" borderId="2" xfId="0" applyNumberFormat="1" applyFont="1" applyFill="1" applyBorder="1" applyAlignment="1">
      <alignment wrapText="1"/>
    </xf>
    <xf numFmtId="3" fontId="20" fillId="11" borderId="4" xfId="0" applyNumberFormat="1" applyFont="1" applyFill="1" applyBorder="1" applyAlignment="1">
      <alignment wrapText="1"/>
    </xf>
    <xf numFmtId="3" fontId="20" fillId="11" borderId="1" xfId="0" applyNumberFormat="1" applyFont="1" applyFill="1" applyBorder="1" applyAlignment="1">
      <alignment wrapText="1"/>
    </xf>
    <xf numFmtId="4" fontId="41" fillId="0" borderId="0" xfId="0" applyNumberFormat="1" applyFont="1"/>
    <xf numFmtId="165" fontId="41" fillId="0" borderId="0" xfId="0" applyNumberFormat="1" applyFont="1"/>
    <xf numFmtId="3" fontId="51" fillId="0" borderId="1" xfId="0" applyNumberFormat="1" applyFont="1" applyBorder="1" applyAlignment="1">
      <alignment horizontal="right"/>
    </xf>
    <xf numFmtId="3" fontId="51" fillId="0" borderId="1" xfId="0" applyNumberFormat="1" applyFont="1" applyBorder="1" applyAlignment="1">
      <alignment horizontal="right" wrapText="1"/>
    </xf>
    <xf numFmtId="3" fontId="52" fillId="0" borderId="1" xfId="0" applyNumberFormat="1" applyFont="1" applyBorder="1" applyAlignment="1">
      <alignment horizontal="right" wrapText="1"/>
    </xf>
    <xf numFmtId="0" fontId="52" fillId="0" borderId="1" xfId="0" applyFont="1" applyBorder="1" applyAlignment="1">
      <alignment horizontal="right" wrapText="1"/>
    </xf>
    <xf numFmtId="3" fontId="52" fillId="7" borderId="1" xfId="0" applyNumberFormat="1" applyFont="1" applyFill="1" applyBorder="1" applyAlignment="1">
      <alignment horizontal="right" wrapText="1"/>
    </xf>
    <xf numFmtId="0" fontId="20" fillId="11" borderId="0" xfId="0" applyFont="1" applyFill="1" applyBorder="1" applyAlignment="1">
      <alignment horizontal="center" vertical="center" wrapText="1"/>
    </xf>
    <xf numFmtId="3" fontId="3" fillId="0" borderId="22" xfId="0" applyNumberFormat="1" applyFont="1" applyFill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20" fillId="7" borderId="6" xfId="0" applyNumberFormat="1" applyFont="1" applyFill="1" applyBorder="1" applyAlignment="1">
      <alignment wrapText="1"/>
    </xf>
    <xf numFmtId="3" fontId="20" fillId="11" borderId="6" xfId="0" applyNumberFormat="1" applyFont="1" applyFill="1" applyBorder="1" applyAlignment="1">
      <alignment wrapText="1"/>
    </xf>
    <xf numFmtId="1" fontId="20" fillId="3" borderId="1" xfId="2" applyNumberFormat="1" applyFont="1" applyFill="1" applyBorder="1" applyAlignment="1">
      <alignment horizontal="right" vertical="center" wrapText="1"/>
    </xf>
    <xf numFmtId="164" fontId="20" fillId="11" borderId="1" xfId="2" applyNumberFormat="1" applyFont="1" applyFill="1" applyBorder="1" applyAlignment="1">
      <alignment horizontal="right" vertical="center" wrapText="1"/>
    </xf>
    <xf numFmtId="1" fontId="20" fillId="11" borderId="1" xfId="2" applyNumberFormat="1" applyFont="1" applyFill="1" applyBorder="1" applyAlignment="1">
      <alignment horizontal="right" vertical="center" wrapText="1"/>
    </xf>
    <xf numFmtId="0" fontId="53" fillId="0" borderId="0" xfId="0" applyFont="1" applyAlignment="1">
      <alignment wrapText="1"/>
    </xf>
    <xf numFmtId="0" fontId="53" fillId="0" borderId="0" xfId="0" applyFont="1"/>
    <xf numFmtId="0" fontId="46" fillId="0" borderId="0" xfId="0" applyFont="1" applyAlignment="1">
      <alignment horizontal="right"/>
    </xf>
    <xf numFmtId="0" fontId="46" fillId="0" borderId="0" xfId="0" applyFont="1" applyAlignment="1"/>
    <xf numFmtId="0" fontId="54" fillId="0" borderId="0" xfId="0" applyFont="1" applyBorder="1" applyAlignment="1">
      <alignment wrapText="1"/>
    </xf>
    <xf numFmtId="0" fontId="46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46" fillId="0" borderId="1" xfId="0" applyFont="1" applyFill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46" fillId="7" borderId="1" xfId="0" applyFont="1" applyFill="1" applyBorder="1" applyAlignment="1">
      <alignment horizontal="center" wrapText="1"/>
    </xf>
    <xf numFmtId="0" fontId="46" fillId="7" borderId="1" xfId="0" applyFont="1" applyFill="1" applyBorder="1" applyAlignment="1">
      <alignment wrapText="1"/>
    </xf>
    <xf numFmtId="3" fontId="46" fillId="7" borderId="1" xfId="0" applyNumberFormat="1" applyFont="1" applyFill="1" applyBorder="1" applyAlignment="1">
      <alignment horizontal="right" wrapText="1"/>
    </xf>
    <xf numFmtId="3" fontId="53" fillId="0" borderId="1" xfId="0" applyNumberFormat="1" applyFont="1" applyBorder="1" applyAlignment="1">
      <alignment horizontal="right" wrapText="1"/>
    </xf>
    <xf numFmtId="3" fontId="53" fillId="0" borderId="1" xfId="0" applyNumberFormat="1" applyFont="1" applyBorder="1" applyAlignment="1">
      <alignment wrapText="1"/>
    </xf>
    <xf numFmtId="0" fontId="53" fillId="0" borderId="1" xfId="0" applyFont="1" applyBorder="1" applyAlignment="1">
      <alignment horizontal="center" wrapText="1"/>
    </xf>
    <xf numFmtId="3" fontId="53" fillId="7" borderId="1" xfId="0" applyNumberFormat="1" applyFont="1" applyFill="1" applyBorder="1" applyAlignment="1">
      <alignment wrapText="1"/>
    </xf>
    <xf numFmtId="3" fontId="53" fillId="7" borderId="1" xfId="0" applyNumberFormat="1" applyFont="1" applyFill="1" applyBorder="1" applyAlignment="1">
      <alignment horizontal="right" wrapText="1"/>
    </xf>
    <xf numFmtId="3" fontId="53" fillId="0" borderId="1" xfId="0" applyNumberFormat="1" applyFont="1" applyBorder="1"/>
    <xf numFmtId="3" fontId="53" fillId="0" borderId="1" xfId="0" applyNumberFormat="1" applyFont="1" applyBorder="1" applyAlignment="1">
      <alignment horizontal="right"/>
    </xf>
    <xf numFmtId="3" fontId="53" fillId="7" borderId="1" xfId="0" applyNumberFormat="1" applyFont="1" applyFill="1" applyBorder="1" applyAlignment="1">
      <alignment horizontal="right"/>
    </xf>
    <xf numFmtId="3" fontId="53" fillId="7" borderId="1" xfId="0" applyNumberFormat="1" applyFont="1" applyFill="1" applyBorder="1"/>
    <xf numFmtId="3" fontId="53" fillId="7" borderId="1" xfId="0" applyNumberFormat="1" applyFont="1" applyFill="1" applyBorder="1" applyAlignment="1"/>
    <xf numFmtId="0" fontId="53" fillId="7" borderId="1" xfId="0" applyFont="1" applyFill="1" applyBorder="1" applyAlignment="1">
      <alignment horizontal="center" wrapText="1"/>
    </xf>
    <xf numFmtId="0" fontId="53" fillId="7" borderId="1" xfId="0" applyFont="1" applyFill="1" applyBorder="1" applyAlignment="1">
      <alignment wrapText="1"/>
    </xf>
    <xf numFmtId="3" fontId="46" fillId="7" borderId="1" xfId="0" applyNumberFormat="1" applyFont="1" applyFill="1" applyBorder="1" applyAlignment="1">
      <alignment horizontal="right"/>
    </xf>
    <xf numFmtId="0" fontId="53" fillId="0" borderId="0" xfId="0" applyFont="1" applyAlignment="1"/>
    <xf numFmtId="0" fontId="53" fillId="0" borderId="0" xfId="0" applyFont="1" applyBorder="1" applyAlignment="1">
      <alignment horizontal="center" wrapText="1"/>
    </xf>
    <xf numFmtId="0" fontId="53" fillId="0" borderId="0" xfId="0" applyFont="1" applyBorder="1" applyAlignment="1">
      <alignment wrapText="1"/>
    </xf>
    <xf numFmtId="0" fontId="46" fillId="0" borderId="1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6" fillId="0" borderId="1" xfId="0" applyFont="1" applyFill="1" applyBorder="1" applyAlignment="1">
      <alignment horizontal="center" wrapText="1"/>
    </xf>
    <xf numFmtId="0" fontId="46" fillId="0" borderId="1" xfId="0" applyFont="1" applyFill="1" applyBorder="1" applyAlignment="1">
      <alignment horizontal="center" textRotation="90" wrapText="1"/>
    </xf>
    <xf numFmtId="0" fontId="42" fillId="0" borderId="0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0" fontId="42" fillId="0" borderId="18" xfId="0" applyFont="1" applyFill="1" applyBorder="1" applyAlignment="1">
      <alignment horizontal="center" vertical="center" wrapText="1"/>
    </xf>
    <xf numFmtId="0" fontId="42" fillId="0" borderId="23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wrapText="1"/>
    </xf>
    <xf numFmtId="0" fontId="42" fillId="0" borderId="1" xfId="0" applyFont="1" applyFill="1" applyBorder="1" applyAlignment="1">
      <alignment horizontal="center" textRotation="90" wrapText="1"/>
    </xf>
    <xf numFmtId="0" fontId="4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42" fillId="10" borderId="1" xfId="0" applyNumberFormat="1" applyFont="1" applyFill="1" applyBorder="1" applyAlignment="1">
      <alignment horizontal="center"/>
    </xf>
    <xf numFmtId="3" fontId="42" fillId="10" borderId="1" xfId="0" applyNumberFormat="1" applyFont="1" applyFill="1" applyBorder="1" applyAlignment="1">
      <alignment horizontal="center" wrapText="1"/>
    </xf>
    <xf numFmtId="0" fontId="3" fillId="0" borderId="0" xfId="1" applyFont="1" applyAlignment="1">
      <alignment horizontal="center"/>
    </xf>
    <xf numFmtId="3" fontId="42" fillId="8" borderId="1" xfId="0" applyNumberFormat="1" applyFont="1" applyFill="1" applyBorder="1"/>
    <xf numFmtId="3" fontId="41" fillId="6" borderId="1" xfId="0" applyNumberFormat="1" applyFont="1" applyFill="1" applyBorder="1" applyAlignment="1">
      <alignment horizontal="center"/>
    </xf>
    <xf numFmtId="3" fontId="42" fillId="6" borderId="1" xfId="0" applyNumberFormat="1" applyFont="1" applyFill="1" applyBorder="1" applyAlignment="1">
      <alignment horizontal="center" wrapText="1"/>
    </xf>
    <xf numFmtId="3" fontId="42" fillId="6" borderId="1" xfId="0" applyNumberFormat="1" applyFont="1" applyFill="1" applyBorder="1" applyAlignment="1">
      <alignment horizontal="center"/>
    </xf>
    <xf numFmtId="0" fontId="42" fillId="10" borderId="2" xfId="2" applyFont="1" applyFill="1" applyBorder="1" applyAlignment="1">
      <alignment horizontal="center" vertical="center" wrapText="1"/>
    </xf>
    <xf numFmtId="0" fontId="42" fillId="10" borderId="12" xfId="2" applyFont="1" applyFill="1" applyBorder="1" applyAlignment="1">
      <alignment horizontal="center" vertical="center" wrapText="1"/>
    </xf>
    <xf numFmtId="0" fontId="48" fillId="10" borderId="4" xfId="2" applyFont="1" applyFill="1" applyBorder="1" applyAlignment="1">
      <alignment horizontal="center" vertical="center" wrapText="1"/>
    </xf>
    <xf numFmtId="0" fontId="48" fillId="10" borderId="3" xfId="2" applyFont="1" applyFill="1" applyBorder="1" applyAlignment="1">
      <alignment horizontal="center" vertical="center" wrapText="1"/>
    </xf>
    <xf numFmtId="3" fontId="42" fillId="0" borderId="1" xfId="0" applyNumberFormat="1" applyFont="1" applyBorder="1"/>
    <xf numFmtId="0" fontId="4" fillId="0" borderId="0" xfId="0" applyFont="1" applyAlignment="1">
      <alignment horizontal="left" vertical="center"/>
    </xf>
    <xf numFmtId="0" fontId="8" fillId="0" borderId="26" xfId="0" applyFont="1" applyBorder="1" applyAlignment="1">
      <alignment horizont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H89"/>
  <sheetViews>
    <sheetView topLeftCell="A82" workbookViewId="0">
      <selection sqref="A1:H89"/>
    </sheetView>
  </sheetViews>
  <sheetFormatPr defaultRowHeight="12.75"/>
  <cols>
    <col min="1" max="1" width="9" style="290" customWidth="1"/>
    <col min="2" max="2" width="31.7109375" style="290" customWidth="1"/>
    <col min="3" max="3" width="8.140625" style="290" bestFit="1" customWidth="1"/>
    <col min="4" max="4" width="10" style="290" customWidth="1"/>
    <col min="5" max="5" width="11.5703125" style="290" customWidth="1"/>
    <col min="6" max="6" width="10.5703125" style="290" customWidth="1"/>
    <col min="7" max="8" width="14.28515625" style="290" customWidth="1"/>
    <col min="9" max="16384" width="9.140625" style="290"/>
  </cols>
  <sheetData>
    <row r="1" spans="1:8">
      <c r="A1" s="420"/>
      <c r="B1" s="421"/>
      <c r="C1" s="421"/>
      <c r="D1" s="421"/>
      <c r="E1" s="421"/>
      <c r="F1" s="421"/>
      <c r="G1" s="421"/>
      <c r="H1" s="422" t="s">
        <v>16</v>
      </c>
    </row>
    <row r="2" spans="1:8">
      <c r="A2" s="423" t="s">
        <v>310</v>
      </c>
      <c r="B2" s="421"/>
      <c r="C2" s="421"/>
      <c r="D2" s="421"/>
      <c r="E2" s="421"/>
      <c r="F2" s="421"/>
      <c r="G2" s="421"/>
      <c r="H2" s="421"/>
    </row>
    <row r="3" spans="1:8">
      <c r="A3" s="423" t="s">
        <v>311</v>
      </c>
      <c r="B3" s="421"/>
      <c r="C3" s="421"/>
      <c r="D3" s="421"/>
      <c r="E3" s="421"/>
      <c r="F3" s="421"/>
      <c r="G3" s="421"/>
      <c r="H3" s="421"/>
    </row>
    <row r="4" spans="1:8">
      <c r="A4" s="423"/>
      <c r="B4" s="421"/>
      <c r="C4" s="421"/>
      <c r="D4" s="421"/>
      <c r="E4" s="421"/>
      <c r="F4" s="421"/>
      <c r="G4" s="421"/>
      <c r="H4" s="421"/>
    </row>
    <row r="5" spans="1:8">
      <c r="A5" s="424"/>
      <c r="B5" s="452" t="s">
        <v>894</v>
      </c>
      <c r="C5" s="453"/>
      <c r="D5" s="453"/>
      <c r="E5" s="453"/>
      <c r="F5" s="453"/>
      <c r="G5" s="453"/>
      <c r="H5" s="421"/>
    </row>
    <row r="6" spans="1:8">
      <c r="A6" s="424"/>
      <c r="B6" s="425"/>
      <c r="C6" s="426"/>
      <c r="D6" s="426"/>
      <c r="E6" s="426"/>
      <c r="F6" s="426"/>
      <c r="G6" s="426"/>
      <c r="H6" s="427" t="s">
        <v>7</v>
      </c>
    </row>
    <row r="7" spans="1:8">
      <c r="A7" s="454" t="s">
        <v>625</v>
      </c>
      <c r="B7" s="454" t="s">
        <v>626</v>
      </c>
      <c r="C7" s="455" t="s">
        <v>175</v>
      </c>
      <c r="D7" s="451" t="s">
        <v>769</v>
      </c>
      <c r="E7" s="451" t="s">
        <v>770</v>
      </c>
      <c r="F7" s="454" t="s">
        <v>733</v>
      </c>
      <c r="G7" s="454"/>
      <c r="H7" s="451" t="s">
        <v>649</v>
      </c>
    </row>
    <row r="8" spans="1:8">
      <c r="A8" s="454"/>
      <c r="B8" s="454"/>
      <c r="C8" s="455"/>
      <c r="D8" s="451"/>
      <c r="E8" s="451"/>
      <c r="F8" s="454"/>
      <c r="G8" s="454"/>
      <c r="H8" s="451"/>
    </row>
    <row r="9" spans="1:8" ht="28.5" customHeight="1">
      <c r="A9" s="454"/>
      <c r="B9" s="454"/>
      <c r="C9" s="455"/>
      <c r="D9" s="451"/>
      <c r="E9" s="451"/>
      <c r="F9" s="428" t="s">
        <v>783</v>
      </c>
      <c r="G9" s="428" t="s">
        <v>784</v>
      </c>
      <c r="H9" s="451"/>
    </row>
    <row r="10" spans="1:8">
      <c r="A10" s="429">
        <v>1</v>
      </c>
      <c r="B10" s="429">
        <v>2</v>
      </c>
      <c r="C10" s="429">
        <v>3</v>
      </c>
      <c r="D10" s="429">
        <v>4</v>
      </c>
      <c r="E10" s="429">
        <v>5</v>
      </c>
      <c r="F10" s="429">
        <v>6</v>
      </c>
      <c r="G10" s="429">
        <v>7</v>
      </c>
      <c r="H10" s="429">
        <v>8</v>
      </c>
    </row>
    <row r="11" spans="1:8" ht="24">
      <c r="A11" s="429"/>
      <c r="B11" s="430" t="s">
        <v>651</v>
      </c>
      <c r="C11" s="431"/>
      <c r="D11" s="429"/>
      <c r="E11" s="429"/>
      <c r="F11" s="429"/>
      <c r="G11" s="429"/>
      <c r="H11" s="429"/>
    </row>
    <row r="12" spans="1:8" ht="36">
      <c r="A12" s="432" t="s">
        <v>652</v>
      </c>
      <c r="B12" s="433" t="s">
        <v>653</v>
      </c>
      <c r="C12" s="432">
        <v>1001</v>
      </c>
      <c r="D12" s="434">
        <f>D13+D20+D27+D28</f>
        <v>149105000</v>
      </c>
      <c r="E12" s="434">
        <f t="shared" ref="E12:G12" si="0">E13+E20+E27+E28</f>
        <v>176719000</v>
      </c>
      <c r="F12" s="434">
        <f t="shared" si="0"/>
        <v>35344000</v>
      </c>
      <c r="G12" s="434">
        <f t="shared" si="0"/>
        <v>38471209</v>
      </c>
      <c r="H12" s="434">
        <f>+G12/E12*100</f>
        <v>21.769707275392005</v>
      </c>
    </row>
    <row r="13" spans="1:8" ht="36">
      <c r="A13" s="429">
        <v>60</v>
      </c>
      <c r="B13" s="430" t="s">
        <v>654</v>
      </c>
      <c r="C13" s="429">
        <v>1002</v>
      </c>
      <c r="D13" s="435">
        <v>0</v>
      </c>
      <c r="E13" s="435">
        <v>0</v>
      </c>
      <c r="F13" s="436"/>
      <c r="G13" s="436"/>
      <c r="H13" s="436"/>
    </row>
    <row r="14" spans="1:8" ht="36">
      <c r="A14" s="437">
        <v>600</v>
      </c>
      <c r="B14" s="431" t="s">
        <v>655</v>
      </c>
      <c r="C14" s="437">
        <v>1003</v>
      </c>
      <c r="D14" s="436"/>
      <c r="E14" s="436"/>
      <c r="F14" s="436"/>
      <c r="G14" s="436"/>
      <c r="H14" s="436"/>
    </row>
    <row r="15" spans="1:8" ht="36">
      <c r="A15" s="437">
        <v>601</v>
      </c>
      <c r="B15" s="431" t="s">
        <v>656</v>
      </c>
      <c r="C15" s="437">
        <v>1004</v>
      </c>
      <c r="D15" s="436"/>
      <c r="E15" s="436"/>
      <c r="F15" s="436"/>
      <c r="G15" s="436"/>
      <c r="H15" s="436"/>
    </row>
    <row r="16" spans="1:8" ht="36">
      <c r="A16" s="437">
        <v>602</v>
      </c>
      <c r="B16" s="431" t="s">
        <v>657</v>
      </c>
      <c r="C16" s="437">
        <v>1005</v>
      </c>
      <c r="D16" s="436"/>
      <c r="E16" s="436"/>
      <c r="F16" s="436"/>
      <c r="G16" s="436"/>
      <c r="H16" s="436"/>
    </row>
    <row r="17" spans="1:8" ht="36">
      <c r="A17" s="437">
        <v>603</v>
      </c>
      <c r="B17" s="431" t="s">
        <v>658</v>
      </c>
      <c r="C17" s="437">
        <v>1006</v>
      </c>
      <c r="D17" s="436"/>
      <c r="E17" s="436"/>
      <c r="F17" s="436"/>
      <c r="G17" s="436"/>
      <c r="H17" s="436"/>
    </row>
    <row r="18" spans="1:8" ht="24">
      <c r="A18" s="437">
        <v>604</v>
      </c>
      <c r="B18" s="431" t="s">
        <v>659</v>
      </c>
      <c r="C18" s="437">
        <v>1007</v>
      </c>
      <c r="D18" s="436"/>
      <c r="E18" s="436"/>
      <c r="F18" s="436"/>
      <c r="G18" s="436"/>
      <c r="H18" s="436"/>
    </row>
    <row r="19" spans="1:8" ht="24">
      <c r="A19" s="437">
        <v>605</v>
      </c>
      <c r="B19" s="431" t="s">
        <v>660</v>
      </c>
      <c r="C19" s="437">
        <v>1008</v>
      </c>
      <c r="D19" s="436"/>
      <c r="E19" s="436"/>
      <c r="F19" s="436"/>
      <c r="G19" s="436"/>
      <c r="H19" s="436"/>
    </row>
    <row r="20" spans="1:8" ht="36">
      <c r="A20" s="432">
        <v>61</v>
      </c>
      <c r="B20" s="433" t="s">
        <v>736</v>
      </c>
      <c r="C20" s="432">
        <v>1009</v>
      </c>
      <c r="D20" s="438">
        <f>D21+D22+D23+D24+D25+D26</f>
        <v>600000</v>
      </c>
      <c r="E20" s="438">
        <f t="shared" ref="E20:G20" si="1">E21+E22+E23+E24+E25+E26</f>
        <v>2500000</v>
      </c>
      <c r="F20" s="438">
        <f t="shared" si="1"/>
        <v>500000</v>
      </c>
      <c r="G20" s="438">
        <f t="shared" si="1"/>
        <v>0</v>
      </c>
      <c r="H20" s="434">
        <f>+G20/E20*100</f>
        <v>0</v>
      </c>
    </row>
    <row r="21" spans="1:8" ht="36">
      <c r="A21" s="437">
        <v>610</v>
      </c>
      <c r="B21" s="431" t="s">
        <v>661</v>
      </c>
      <c r="C21" s="437">
        <v>1010</v>
      </c>
      <c r="D21" s="436"/>
      <c r="E21" s="436"/>
      <c r="F21" s="436"/>
      <c r="G21" s="436"/>
      <c r="H21" s="436"/>
    </row>
    <row r="22" spans="1:8" ht="36">
      <c r="A22" s="437">
        <v>611</v>
      </c>
      <c r="B22" s="431" t="s">
        <v>662</v>
      </c>
      <c r="C22" s="437">
        <v>1011</v>
      </c>
      <c r="D22" s="436"/>
      <c r="E22" s="436"/>
      <c r="F22" s="436"/>
      <c r="G22" s="436"/>
      <c r="H22" s="436"/>
    </row>
    <row r="23" spans="1:8" ht="36">
      <c r="A23" s="437">
        <v>612</v>
      </c>
      <c r="B23" s="431" t="s">
        <v>663</v>
      </c>
      <c r="C23" s="437">
        <v>1012</v>
      </c>
      <c r="D23" s="436"/>
      <c r="E23" s="436"/>
      <c r="F23" s="436"/>
      <c r="G23" s="436"/>
      <c r="H23" s="436"/>
    </row>
    <row r="24" spans="1:8" ht="36">
      <c r="A24" s="437">
        <v>613</v>
      </c>
      <c r="B24" s="431" t="s">
        <v>664</v>
      </c>
      <c r="C24" s="437">
        <v>1013</v>
      </c>
      <c r="D24" s="436"/>
      <c r="E24" s="436"/>
      <c r="F24" s="436"/>
      <c r="G24" s="436"/>
      <c r="H24" s="436"/>
    </row>
    <row r="25" spans="1:8" ht="24">
      <c r="A25" s="437">
        <v>614</v>
      </c>
      <c r="B25" s="431" t="s">
        <v>665</v>
      </c>
      <c r="C25" s="437">
        <v>1014</v>
      </c>
      <c r="D25" s="436">
        <v>600000</v>
      </c>
      <c r="E25" s="435">
        <v>2500000</v>
      </c>
      <c r="F25" s="435">
        <v>500000</v>
      </c>
      <c r="G25" s="435"/>
      <c r="H25" s="435"/>
    </row>
    <row r="26" spans="1:8" ht="36">
      <c r="A26" s="437">
        <v>615</v>
      </c>
      <c r="B26" s="431" t="s">
        <v>666</v>
      </c>
      <c r="C26" s="437">
        <v>1015</v>
      </c>
      <c r="D26" s="436"/>
      <c r="E26" s="436"/>
      <c r="F26" s="436"/>
      <c r="G26" s="436"/>
      <c r="H26" s="436"/>
    </row>
    <row r="27" spans="1:8" ht="36">
      <c r="A27" s="437">
        <v>64</v>
      </c>
      <c r="B27" s="431" t="s">
        <v>667</v>
      </c>
      <c r="C27" s="437">
        <v>1016</v>
      </c>
      <c r="D27" s="436"/>
      <c r="E27" s="436"/>
      <c r="F27" s="436"/>
      <c r="G27" s="436"/>
      <c r="H27" s="436"/>
    </row>
    <row r="28" spans="1:8">
      <c r="A28" s="437">
        <v>65</v>
      </c>
      <c r="B28" s="431" t="s">
        <v>668</v>
      </c>
      <c r="C28" s="437">
        <v>1017</v>
      </c>
      <c r="D28" s="435">
        <v>148505000</v>
      </c>
      <c r="E28" s="435">
        <v>174219000</v>
      </c>
      <c r="F28" s="435">
        <v>34844000</v>
      </c>
      <c r="G28" s="435">
        <v>38471209</v>
      </c>
      <c r="H28" s="435">
        <f>+G28/E28*100</f>
        <v>22.082097245420993</v>
      </c>
    </row>
    <row r="29" spans="1:8" ht="24">
      <c r="A29" s="429"/>
      <c r="B29" s="430" t="s">
        <v>669</v>
      </c>
      <c r="C29" s="431"/>
      <c r="D29" s="436"/>
      <c r="E29" s="436"/>
      <c r="F29" s="436"/>
      <c r="G29" s="436"/>
      <c r="H29" s="436"/>
    </row>
    <row r="30" spans="1:8" ht="36">
      <c r="A30" s="432" t="s">
        <v>670</v>
      </c>
      <c r="B30" s="433" t="s">
        <v>671</v>
      </c>
      <c r="C30" s="432">
        <v>1018</v>
      </c>
      <c r="D30" s="439">
        <f>D31-D32-D33+D34+D35+D36+D37+D38+D39+D40+D41</f>
        <v>344197000</v>
      </c>
      <c r="E30" s="439">
        <f t="shared" ref="E30:G30" si="2">E31-E32-E33+E34+E35+E36+E37+E38+E39+E40+E41</f>
        <v>361098000</v>
      </c>
      <c r="F30" s="439">
        <f t="shared" si="2"/>
        <v>72220000</v>
      </c>
      <c r="G30" s="439">
        <f t="shared" si="2"/>
        <v>76802764.38000001</v>
      </c>
      <c r="H30" s="434">
        <f>+G30/E30*100</f>
        <v>21.269230064968518</v>
      </c>
    </row>
    <row r="31" spans="1:8" ht="24">
      <c r="A31" s="437">
        <v>50</v>
      </c>
      <c r="B31" s="431" t="s">
        <v>672</v>
      </c>
      <c r="C31" s="437">
        <v>1019</v>
      </c>
      <c r="D31" s="436"/>
      <c r="E31" s="436"/>
      <c r="F31" s="436"/>
      <c r="G31" s="436"/>
      <c r="H31" s="436"/>
    </row>
    <row r="32" spans="1:8" ht="24">
      <c r="A32" s="437">
        <v>62</v>
      </c>
      <c r="B32" s="431" t="s">
        <v>673</v>
      </c>
      <c r="C32" s="437">
        <v>1020</v>
      </c>
      <c r="D32" s="436"/>
      <c r="E32" s="436"/>
      <c r="F32" s="436"/>
      <c r="G32" s="436"/>
      <c r="H32" s="436"/>
    </row>
    <row r="33" spans="1:8" ht="48">
      <c r="A33" s="437">
        <v>630</v>
      </c>
      <c r="B33" s="431" t="s">
        <v>674</v>
      </c>
      <c r="C33" s="437">
        <v>1021</v>
      </c>
      <c r="D33" s="436"/>
      <c r="E33" s="436"/>
      <c r="F33" s="436"/>
      <c r="G33" s="436"/>
      <c r="H33" s="436"/>
    </row>
    <row r="34" spans="1:8" ht="48">
      <c r="A34" s="437">
        <v>631</v>
      </c>
      <c r="B34" s="431" t="s">
        <v>675</v>
      </c>
      <c r="C34" s="437">
        <v>1022</v>
      </c>
      <c r="D34" s="436"/>
      <c r="E34" s="436"/>
      <c r="F34" s="436"/>
      <c r="G34" s="436"/>
      <c r="H34" s="436"/>
    </row>
    <row r="35" spans="1:8" ht="24">
      <c r="A35" s="437" t="s">
        <v>676</v>
      </c>
      <c r="B35" s="431" t="s">
        <v>677</v>
      </c>
      <c r="C35" s="437">
        <v>1023</v>
      </c>
      <c r="D35" s="435">
        <v>19008000</v>
      </c>
      <c r="E35" s="435">
        <v>24500000</v>
      </c>
      <c r="F35" s="435">
        <v>4900000</v>
      </c>
      <c r="G35" s="435">
        <f>841381+181735+23838</f>
        <v>1046954</v>
      </c>
      <c r="H35" s="435">
        <f t="shared" ref="H35:H44" si="3">+G35/E35*100</f>
        <v>4.2732816326530614</v>
      </c>
    </row>
    <row r="36" spans="1:8" ht="24">
      <c r="A36" s="437">
        <v>513</v>
      </c>
      <c r="B36" s="431" t="s">
        <v>678</v>
      </c>
      <c r="C36" s="437">
        <v>1024</v>
      </c>
      <c r="D36" s="435">
        <v>13446000</v>
      </c>
      <c r="E36" s="435">
        <v>11500000</v>
      </c>
      <c r="F36" s="435">
        <v>2300000</v>
      </c>
      <c r="G36" s="435">
        <v>4061573.64</v>
      </c>
      <c r="H36" s="435">
        <f t="shared" si="3"/>
        <v>35.318031652173914</v>
      </c>
    </row>
    <row r="37" spans="1:8" ht="36">
      <c r="A37" s="437">
        <v>52</v>
      </c>
      <c r="B37" s="431" t="s">
        <v>679</v>
      </c>
      <c r="C37" s="437">
        <v>1025</v>
      </c>
      <c r="D37" s="435">
        <v>174966000</v>
      </c>
      <c r="E37" s="435">
        <v>167603000</v>
      </c>
      <c r="F37" s="435">
        <v>33521000</v>
      </c>
      <c r="G37" s="435">
        <v>42470621.130000003</v>
      </c>
      <c r="H37" s="435">
        <f t="shared" si="3"/>
        <v>25.3400124878433</v>
      </c>
    </row>
    <row r="38" spans="1:8" ht="24">
      <c r="A38" s="437">
        <v>53</v>
      </c>
      <c r="B38" s="431" t="s">
        <v>680</v>
      </c>
      <c r="C38" s="437">
        <v>1026</v>
      </c>
      <c r="D38" s="435">
        <v>14357000</v>
      </c>
      <c r="E38" s="435">
        <v>22327000</v>
      </c>
      <c r="F38" s="435">
        <v>4465000</v>
      </c>
      <c r="G38" s="435">
        <v>4036293.25</v>
      </c>
      <c r="H38" s="435">
        <f t="shared" si="3"/>
        <v>18.078081470864873</v>
      </c>
    </row>
    <row r="39" spans="1:8">
      <c r="A39" s="437">
        <v>540</v>
      </c>
      <c r="B39" s="431" t="s">
        <v>681</v>
      </c>
      <c r="C39" s="437">
        <v>1027</v>
      </c>
      <c r="D39" s="435">
        <v>66048000</v>
      </c>
      <c r="E39" s="435">
        <v>75000000</v>
      </c>
      <c r="F39" s="435">
        <v>15000000</v>
      </c>
      <c r="G39" s="435">
        <v>15487325.85</v>
      </c>
      <c r="H39" s="435">
        <f t="shared" si="3"/>
        <v>20.649767799999999</v>
      </c>
    </row>
    <row r="40" spans="1:8" ht="24">
      <c r="A40" s="437" t="s">
        <v>682</v>
      </c>
      <c r="B40" s="431" t="s">
        <v>683</v>
      </c>
      <c r="C40" s="437">
        <v>1028</v>
      </c>
      <c r="D40" s="435"/>
      <c r="E40" s="435">
        <v>1500000</v>
      </c>
      <c r="F40" s="435">
        <v>300000</v>
      </c>
      <c r="G40" s="435"/>
      <c r="H40" s="435">
        <f t="shared" si="3"/>
        <v>0</v>
      </c>
    </row>
    <row r="41" spans="1:8">
      <c r="A41" s="437">
        <v>55</v>
      </c>
      <c r="B41" s="431" t="s">
        <v>684</v>
      </c>
      <c r="C41" s="437">
        <v>1029</v>
      </c>
      <c r="D41" s="435">
        <v>56372000</v>
      </c>
      <c r="E41" s="435">
        <v>58668000</v>
      </c>
      <c r="F41" s="435">
        <v>11734000</v>
      </c>
      <c r="G41" s="435">
        <v>9699996.5099999998</v>
      </c>
      <c r="H41" s="435">
        <f t="shared" si="3"/>
        <v>16.533709194109225</v>
      </c>
    </row>
    <row r="42" spans="1:8" ht="24">
      <c r="A42" s="429"/>
      <c r="B42" s="430" t="s">
        <v>685</v>
      </c>
      <c r="C42" s="429">
        <v>1030</v>
      </c>
      <c r="D42" s="436"/>
      <c r="E42" s="436"/>
      <c r="F42" s="436"/>
      <c r="G42" s="436"/>
      <c r="H42" s="435"/>
    </row>
    <row r="43" spans="1:8" ht="24">
      <c r="A43" s="429"/>
      <c r="B43" s="430" t="s">
        <v>686</v>
      </c>
      <c r="C43" s="429">
        <v>1031</v>
      </c>
      <c r="D43" s="435">
        <f>D30-D12</f>
        <v>195092000</v>
      </c>
      <c r="E43" s="435">
        <f t="shared" ref="E43:G43" si="4">E30-E12</f>
        <v>184379000</v>
      </c>
      <c r="F43" s="435">
        <f t="shared" si="4"/>
        <v>36876000</v>
      </c>
      <c r="G43" s="435">
        <f t="shared" si="4"/>
        <v>38331555.38000001</v>
      </c>
      <c r="H43" s="435">
        <f t="shared" si="3"/>
        <v>20.789545110885737</v>
      </c>
    </row>
    <row r="44" spans="1:8" ht="24">
      <c r="A44" s="429">
        <v>66</v>
      </c>
      <c r="B44" s="430" t="s">
        <v>687</v>
      </c>
      <c r="C44" s="429">
        <v>1032</v>
      </c>
      <c r="D44" s="435">
        <f>D45+D50+D51</f>
        <v>78964000</v>
      </c>
      <c r="E44" s="435">
        <f t="shared" ref="E44:G44" si="5">E45+E50+E51</f>
        <v>55000000</v>
      </c>
      <c r="F44" s="435">
        <f t="shared" si="5"/>
        <v>11000000</v>
      </c>
      <c r="G44" s="435">
        <f t="shared" si="5"/>
        <v>12200169.939999999</v>
      </c>
      <c r="H44" s="435">
        <f t="shared" si="3"/>
        <v>22.182127163636363</v>
      </c>
    </row>
    <row r="45" spans="1:8" ht="48">
      <c r="A45" s="429" t="s">
        <v>688</v>
      </c>
      <c r="B45" s="430" t="s">
        <v>689</v>
      </c>
      <c r="C45" s="429">
        <v>1033</v>
      </c>
      <c r="D45" s="435">
        <v>0</v>
      </c>
      <c r="E45" s="435">
        <v>0</v>
      </c>
      <c r="F45" s="435">
        <v>0</v>
      </c>
      <c r="G45" s="435"/>
      <c r="H45" s="435"/>
    </row>
    <row r="46" spans="1:8" ht="24">
      <c r="A46" s="437">
        <v>660</v>
      </c>
      <c r="B46" s="431" t="s">
        <v>690</v>
      </c>
      <c r="C46" s="437">
        <v>1034</v>
      </c>
      <c r="D46" s="436"/>
      <c r="E46" s="436"/>
      <c r="F46" s="436"/>
      <c r="G46" s="436"/>
      <c r="H46" s="436"/>
    </row>
    <row r="47" spans="1:8" ht="24">
      <c r="A47" s="437">
        <v>661</v>
      </c>
      <c r="B47" s="431" t="s">
        <v>691</v>
      </c>
      <c r="C47" s="437">
        <v>1035</v>
      </c>
      <c r="D47" s="440"/>
      <c r="E47" s="440"/>
      <c r="F47" s="440"/>
      <c r="G47" s="440"/>
      <c r="H47" s="440"/>
    </row>
    <row r="48" spans="1:8" ht="36">
      <c r="A48" s="437">
        <v>665</v>
      </c>
      <c r="B48" s="431" t="s">
        <v>692</v>
      </c>
      <c r="C48" s="437">
        <v>1036</v>
      </c>
      <c r="D48" s="440"/>
      <c r="E48" s="440"/>
      <c r="F48" s="440"/>
      <c r="G48" s="440"/>
      <c r="H48" s="440"/>
    </row>
    <row r="49" spans="1:8">
      <c r="A49" s="437">
        <v>669</v>
      </c>
      <c r="B49" s="431" t="s">
        <v>693</v>
      </c>
      <c r="C49" s="437">
        <v>1037</v>
      </c>
      <c r="D49" s="440"/>
      <c r="E49" s="440"/>
      <c r="F49" s="440"/>
      <c r="G49" s="440"/>
      <c r="H49" s="440"/>
    </row>
    <row r="50" spans="1:8" ht="24">
      <c r="A50" s="429">
        <v>662</v>
      </c>
      <c r="B50" s="430" t="s">
        <v>694</v>
      </c>
      <c r="C50" s="429">
        <v>1038</v>
      </c>
      <c r="D50" s="441">
        <v>74392000</v>
      </c>
      <c r="E50" s="441">
        <v>55000000</v>
      </c>
      <c r="F50" s="435">
        <v>11000000</v>
      </c>
      <c r="G50" s="435">
        <v>12200169.939999999</v>
      </c>
      <c r="H50" s="435">
        <f t="shared" ref="H50" si="6">+G50/E50*100</f>
        <v>22.182127163636363</v>
      </c>
    </row>
    <row r="51" spans="1:8" ht="48">
      <c r="A51" s="429" t="s">
        <v>695</v>
      </c>
      <c r="B51" s="430" t="s">
        <v>696</v>
      </c>
      <c r="C51" s="429">
        <v>1039</v>
      </c>
      <c r="D51" s="440">
        <v>4572000</v>
      </c>
      <c r="E51" s="440"/>
      <c r="F51" s="440"/>
      <c r="G51" s="440"/>
      <c r="H51" s="440"/>
    </row>
    <row r="52" spans="1:8" ht="24">
      <c r="A52" s="432">
        <v>56</v>
      </c>
      <c r="B52" s="433" t="s">
        <v>697</v>
      </c>
      <c r="C52" s="432">
        <v>1040</v>
      </c>
      <c r="D52" s="442">
        <f>D53+D58+D59</f>
        <v>685000</v>
      </c>
      <c r="E52" s="442">
        <f t="shared" ref="E52:G52" si="7">E53+E58+E59</f>
        <v>100000</v>
      </c>
      <c r="F52" s="442">
        <f t="shared" si="7"/>
        <v>20000</v>
      </c>
      <c r="G52" s="442">
        <f t="shared" si="7"/>
        <v>106236</v>
      </c>
      <c r="H52" s="434">
        <f t="shared" ref="H52" si="8">+G52/E52*100</f>
        <v>106.23599999999999</v>
      </c>
    </row>
    <row r="53" spans="1:8" ht="60">
      <c r="A53" s="432" t="s">
        <v>698</v>
      </c>
      <c r="B53" s="433" t="s">
        <v>699</v>
      </c>
      <c r="C53" s="432">
        <v>1041</v>
      </c>
      <c r="D53" s="442">
        <f>D54+D55+D56+D57</f>
        <v>0</v>
      </c>
      <c r="E53" s="442">
        <f t="shared" ref="E53:G53" si="9">E54+E55+E56+E57</f>
        <v>0</v>
      </c>
      <c r="F53" s="442">
        <f t="shared" si="9"/>
        <v>0</v>
      </c>
      <c r="G53" s="442">
        <f t="shared" si="9"/>
        <v>0</v>
      </c>
      <c r="H53" s="434"/>
    </row>
    <row r="54" spans="1:8" ht="24">
      <c r="A54" s="437">
        <v>560</v>
      </c>
      <c r="B54" s="431" t="s">
        <v>700</v>
      </c>
      <c r="C54" s="437">
        <v>1042</v>
      </c>
      <c r="D54" s="440"/>
      <c r="E54" s="440"/>
      <c r="F54" s="440"/>
      <c r="G54" s="440"/>
      <c r="H54" s="440"/>
    </row>
    <row r="55" spans="1:8" ht="24">
      <c r="A55" s="437">
        <v>561</v>
      </c>
      <c r="B55" s="431" t="s">
        <v>701</v>
      </c>
      <c r="C55" s="437">
        <v>1043</v>
      </c>
      <c r="D55" s="440"/>
      <c r="E55" s="440"/>
      <c r="F55" s="440"/>
      <c r="G55" s="440"/>
      <c r="H55" s="440"/>
    </row>
    <row r="56" spans="1:8" ht="36">
      <c r="A56" s="437">
        <v>565</v>
      </c>
      <c r="B56" s="431" t="s">
        <v>702</v>
      </c>
      <c r="C56" s="437">
        <v>1044</v>
      </c>
      <c r="D56" s="440"/>
      <c r="E56" s="440"/>
      <c r="F56" s="440"/>
      <c r="G56" s="440"/>
      <c r="H56" s="440"/>
    </row>
    <row r="57" spans="1:8">
      <c r="A57" s="437" t="s">
        <v>703</v>
      </c>
      <c r="B57" s="431" t="s">
        <v>704</v>
      </c>
      <c r="C57" s="437">
        <v>1045</v>
      </c>
      <c r="D57" s="440"/>
      <c r="E57" s="440"/>
      <c r="F57" s="440"/>
      <c r="G57" s="440"/>
      <c r="H57" s="440"/>
    </row>
    <row r="58" spans="1:8" ht="24">
      <c r="A58" s="437">
        <v>562</v>
      </c>
      <c r="B58" s="431" t="s">
        <v>705</v>
      </c>
      <c r="C58" s="437">
        <v>1046</v>
      </c>
      <c r="D58" s="441">
        <v>674000</v>
      </c>
      <c r="E58" s="441">
        <v>100000</v>
      </c>
      <c r="F58" s="435">
        <v>20000</v>
      </c>
      <c r="G58" s="435">
        <v>106236</v>
      </c>
      <c r="H58" s="435">
        <f t="shared" ref="H58" si="10">+G58/E58*100</f>
        <v>106.23599999999999</v>
      </c>
    </row>
    <row r="59" spans="1:8" ht="48">
      <c r="A59" s="429" t="s">
        <v>706</v>
      </c>
      <c r="B59" s="430" t="s">
        <v>707</v>
      </c>
      <c r="C59" s="429">
        <v>1047</v>
      </c>
      <c r="D59" s="440">
        <v>11000</v>
      </c>
      <c r="E59" s="440"/>
      <c r="F59" s="435">
        <v>0</v>
      </c>
      <c r="G59" s="435">
        <v>0</v>
      </c>
      <c r="H59" s="435"/>
    </row>
    <row r="60" spans="1:8" ht="24">
      <c r="A60" s="432"/>
      <c r="B60" s="433" t="s">
        <v>708</v>
      </c>
      <c r="C60" s="432">
        <v>1048</v>
      </c>
      <c r="D60" s="442">
        <f>D44-D52</f>
        <v>78279000</v>
      </c>
      <c r="E60" s="442">
        <f t="shared" ref="E60:G60" si="11">E44-E52</f>
        <v>54900000</v>
      </c>
      <c r="F60" s="442">
        <f t="shared" si="11"/>
        <v>10980000</v>
      </c>
      <c r="G60" s="442">
        <f t="shared" si="11"/>
        <v>12093933.939999999</v>
      </c>
      <c r="H60" s="434">
        <f>+G60/E60*100</f>
        <v>22.029023570127503</v>
      </c>
    </row>
    <row r="61" spans="1:8" ht="24">
      <c r="A61" s="432"/>
      <c r="B61" s="433" t="s">
        <v>709</v>
      </c>
      <c r="C61" s="432">
        <v>1049</v>
      </c>
      <c r="D61" s="443"/>
      <c r="E61" s="443"/>
      <c r="F61" s="443"/>
      <c r="G61" s="443"/>
      <c r="H61" s="443"/>
    </row>
    <row r="62" spans="1:8" ht="60">
      <c r="A62" s="437" t="s">
        <v>710</v>
      </c>
      <c r="B62" s="431" t="s">
        <v>711</v>
      </c>
      <c r="C62" s="437">
        <v>1050</v>
      </c>
      <c r="D62" s="441">
        <v>357000</v>
      </c>
      <c r="E62" s="441">
        <v>570000</v>
      </c>
      <c r="F62" s="435">
        <v>114000</v>
      </c>
      <c r="G62" s="435">
        <v>100000</v>
      </c>
      <c r="H62" s="435">
        <f t="shared" ref="H62" si="12">+G62/E62*100</f>
        <v>17.543859649122805</v>
      </c>
    </row>
    <row r="63" spans="1:8" ht="60">
      <c r="A63" s="437" t="s">
        <v>712</v>
      </c>
      <c r="B63" s="431" t="s">
        <v>713</v>
      </c>
      <c r="C63" s="437">
        <v>1051</v>
      </c>
      <c r="D63" s="441">
        <v>84038000</v>
      </c>
      <c r="E63" s="441">
        <v>7000000</v>
      </c>
      <c r="F63" s="435">
        <v>1400000</v>
      </c>
      <c r="G63" s="435"/>
      <c r="H63" s="435"/>
    </row>
    <row r="64" spans="1:8" ht="36">
      <c r="A64" s="437" t="s">
        <v>714</v>
      </c>
      <c r="B64" s="431" t="s">
        <v>715</v>
      </c>
      <c r="C64" s="437">
        <v>1052</v>
      </c>
      <c r="D64" s="441">
        <v>445418000</v>
      </c>
      <c r="E64" s="441">
        <v>20000</v>
      </c>
      <c r="F64" s="435">
        <v>4000</v>
      </c>
      <c r="G64" s="435">
        <v>1434249</v>
      </c>
      <c r="H64" s="435">
        <f t="shared" ref="H64:H65" si="13">+G64/E64*100</f>
        <v>7171.2450000000008</v>
      </c>
    </row>
    <row r="65" spans="1:8" ht="36">
      <c r="A65" s="437" t="s">
        <v>716</v>
      </c>
      <c r="B65" s="431" t="s">
        <v>717</v>
      </c>
      <c r="C65" s="437">
        <v>1053</v>
      </c>
      <c r="D65" s="441">
        <v>398838000</v>
      </c>
      <c r="E65" s="441">
        <v>400000</v>
      </c>
      <c r="F65" s="435">
        <v>80000</v>
      </c>
      <c r="G65" s="435">
        <v>2252916.75</v>
      </c>
      <c r="H65" s="435">
        <f t="shared" si="13"/>
        <v>563.22918749999997</v>
      </c>
    </row>
    <row r="66" spans="1:8" ht="48">
      <c r="A66" s="433"/>
      <c r="B66" s="433" t="s">
        <v>734</v>
      </c>
      <c r="C66" s="432">
        <v>1054</v>
      </c>
      <c r="D66" s="444"/>
      <c r="E66" s="444"/>
      <c r="F66" s="444"/>
      <c r="G66" s="444"/>
      <c r="H66" s="444"/>
    </row>
    <row r="67" spans="1:8" ht="48">
      <c r="A67" s="432"/>
      <c r="B67" s="433" t="s">
        <v>735</v>
      </c>
      <c r="C67" s="432">
        <v>1055</v>
      </c>
      <c r="D67" s="444">
        <f>D43-D42+D61-D60+D63-D62+D65-D64</f>
        <v>153914000</v>
      </c>
      <c r="E67" s="444">
        <f t="shared" ref="E67:G67" si="14">E43-E42+E61-E60+E63-E62+E65-E64</f>
        <v>136289000</v>
      </c>
      <c r="F67" s="444">
        <f t="shared" si="14"/>
        <v>27258000</v>
      </c>
      <c r="G67" s="444">
        <f t="shared" si="14"/>
        <v>26956289.190000013</v>
      </c>
      <c r="H67" s="434">
        <f t="shared" ref="H67:H71" si="15">+G67/E67*100</f>
        <v>19.77877098665337</v>
      </c>
    </row>
    <row r="68" spans="1:8" ht="60">
      <c r="A68" s="432" t="s">
        <v>247</v>
      </c>
      <c r="B68" s="433" t="s">
        <v>718</v>
      </c>
      <c r="C68" s="432">
        <v>1056</v>
      </c>
      <c r="D68" s="443"/>
      <c r="E68" s="443"/>
      <c r="F68" s="443"/>
      <c r="G68" s="443"/>
      <c r="H68" s="434"/>
    </row>
    <row r="69" spans="1:8" ht="60">
      <c r="A69" s="445" t="s">
        <v>248</v>
      </c>
      <c r="B69" s="446" t="s">
        <v>719</v>
      </c>
      <c r="C69" s="445">
        <v>1057</v>
      </c>
      <c r="D69" s="442">
        <v>2052000</v>
      </c>
      <c r="E69" s="443"/>
      <c r="F69" s="443"/>
      <c r="G69" s="443">
        <f>841472.22-319810.77</f>
        <v>521661.44999999995</v>
      </c>
      <c r="H69" s="434"/>
    </row>
    <row r="70" spans="1:8" ht="24">
      <c r="A70" s="432"/>
      <c r="B70" s="433" t="s">
        <v>720</v>
      </c>
      <c r="C70" s="432">
        <v>1058</v>
      </c>
      <c r="D70" s="443"/>
      <c r="E70" s="443"/>
      <c r="F70" s="443"/>
      <c r="G70" s="443"/>
      <c r="H70" s="434"/>
    </row>
    <row r="71" spans="1:8" ht="24">
      <c r="A71" s="446"/>
      <c r="B71" s="433" t="s">
        <v>721</v>
      </c>
      <c r="C71" s="432">
        <v>1059</v>
      </c>
      <c r="D71" s="447">
        <f>D67-D66+D69-D68</f>
        <v>155966000</v>
      </c>
      <c r="E71" s="447">
        <f t="shared" ref="E71:G71" si="16">E67-E66+E69-E68</f>
        <v>136289000</v>
      </c>
      <c r="F71" s="447">
        <f t="shared" si="16"/>
        <v>27258000</v>
      </c>
      <c r="G71" s="447">
        <f t="shared" si="16"/>
        <v>27477950.640000012</v>
      </c>
      <c r="H71" s="434">
        <f t="shared" si="15"/>
        <v>20.16153221463215</v>
      </c>
    </row>
    <row r="72" spans="1:8">
      <c r="A72" s="445"/>
      <c r="B72" s="446" t="s">
        <v>722</v>
      </c>
      <c r="C72" s="446"/>
      <c r="D72" s="443"/>
      <c r="E72" s="443"/>
      <c r="F72" s="443"/>
      <c r="G72" s="443"/>
      <c r="H72" s="434"/>
    </row>
    <row r="73" spans="1:8">
      <c r="A73" s="429">
        <v>721</v>
      </c>
      <c r="B73" s="430" t="s">
        <v>723</v>
      </c>
      <c r="C73" s="429">
        <v>1060</v>
      </c>
      <c r="D73" s="440"/>
      <c r="E73" s="440"/>
      <c r="F73" s="440"/>
      <c r="G73" s="440"/>
      <c r="H73" s="440"/>
    </row>
    <row r="74" spans="1:8" ht="24">
      <c r="A74" s="437" t="s">
        <v>724</v>
      </c>
      <c r="B74" s="431" t="s">
        <v>725</v>
      </c>
      <c r="C74" s="437">
        <v>1061</v>
      </c>
      <c r="D74" s="440"/>
      <c r="E74" s="440"/>
      <c r="F74" s="440"/>
      <c r="G74" s="440"/>
      <c r="H74" s="440"/>
    </row>
    <row r="75" spans="1:8" ht="24">
      <c r="A75" s="437" t="s">
        <v>724</v>
      </c>
      <c r="B75" s="431" t="s">
        <v>726</v>
      </c>
      <c r="C75" s="437">
        <v>1062</v>
      </c>
      <c r="D75" s="440">
        <v>80785000</v>
      </c>
      <c r="E75" s="440"/>
      <c r="F75" s="440"/>
      <c r="G75" s="440"/>
      <c r="H75" s="440"/>
    </row>
    <row r="76" spans="1:8" ht="24">
      <c r="A76" s="445">
        <v>723</v>
      </c>
      <c r="B76" s="446" t="s">
        <v>727</v>
      </c>
      <c r="C76" s="445">
        <v>1063</v>
      </c>
      <c r="D76" s="443"/>
      <c r="E76" s="443"/>
      <c r="F76" s="443"/>
      <c r="G76" s="443"/>
      <c r="H76" s="434"/>
    </row>
    <row r="77" spans="1:8" ht="24">
      <c r="A77" s="432"/>
      <c r="B77" s="433" t="s">
        <v>728</v>
      </c>
      <c r="C77" s="432">
        <v>1064</v>
      </c>
      <c r="D77" s="443"/>
      <c r="E77" s="443"/>
      <c r="F77" s="443"/>
      <c r="G77" s="443"/>
      <c r="H77" s="434"/>
    </row>
    <row r="78" spans="1:8" ht="24">
      <c r="A78" s="446"/>
      <c r="B78" s="446" t="s">
        <v>729</v>
      </c>
      <c r="C78" s="445">
        <v>1065</v>
      </c>
      <c r="D78" s="443">
        <f>D71-D70+D73+D74-D75</f>
        <v>75181000</v>
      </c>
      <c r="E78" s="443">
        <f t="shared" ref="E78:G78" si="17">E71-E70+E73+E74-E75</f>
        <v>136289000</v>
      </c>
      <c r="F78" s="443">
        <f t="shared" si="17"/>
        <v>27258000</v>
      </c>
      <c r="G78" s="443">
        <f t="shared" si="17"/>
        <v>27477950.640000012</v>
      </c>
      <c r="H78" s="434">
        <f t="shared" ref="H78" si="18">+G78/E78*100</f>
        <v>20.16153221463215</v>
      </c>
    </row>
    <row r="79" spans="1:8" ht="24">
      <c r="A79" s="431"/>
      <c r="B79" s="431" t="s">
        <v>730</v>
      </c>
      <c r="C79" s="437">
        <v>1066</v>
      </c>
      <c r="D79" s="440"/>
      <c r="E79" s="440"/>
      <c r="F79" s="440"/>
      <c r="G79" s="440"/>
      <c r="H79" s="440"/>
    </row>
    <row r="80" spans="1:8" ht="24">
      <c r="A80" s="431"/>
      <c r="B80" s="431" t="s">
        <v>731</v>
      </c>
      <c r="C80" s="437">
        <v>1067</v>
      </c>
      <c r="D80" s="440"/>
      <c r="E80" s="440"/>
      <c r="F80" s="440"/>
      <c r="G80" s="440"/>
      <c r="H80" s="440"/>
    </row>
    <row r="81" spans="1:8">
      <c r="A81" s="431"/>
      <c r="B81" s="431" t="s">
        <v>732</v>
      </c>
      <c r="C81" s="431"/>
      <c r="D81" s="440"/>
      <c r="E81" s="440"/>
      <c r="F81" s="440"/>
      <c r="G81" s="440"/>
      <c r="H81" s="440"/>
    </row>
    <row r="82" spans="1:8">
      <c r="A82" s="431"/>
      <c r="B82" s="431" t="s">
        <v>249</v>
      </c>
      <c r="C82" s="437">
        <v>1068</v>
      </c>
      <c r="D82" s="440"/>
      <c r="E82" s="440"/>
      <c r="F82" s="440"/>
      <c r="G82" s="440"/>
      <c r="H82" s="440"/>
    </row>
    <row r="83" spans="1:8" ht="24">
      <c r="A83" s="431"/>
      <c r="B83" s="431" t="s">
        <v>250</v>
      </c>
      <c r="C83" s="437">
        <v>1069</v>
      </c>
      <c r="D83" s="440"/>
      <c r="E83" s="440"/>
      <c r="F83" s="440"/>
      <c r="G83" s="440"/>
      <c r="H83" s="440"/>
    </row>
    <row r="84" spans="1:8">
      <c r="A84" s="421"/>
      <c r="B84" s="421"/>
      <c r="C84" s="421"/>
      <c r="D84" s="421"/>
      <c r="E84" s="421"/>
      <c r="F84" s="421"/>
      <c r="G84" s="421"/>
      <c r="H84" s="421"/>
    </row>
    <row r="85" spans="1:8">
      <c r="A85" s="421"/>
      <c r="B85" s="421"/>
      <c r="C85" s="421"/>
      <c r="D85" s="421"/>
      <c r="E85" s="421"/>
      <c r="F85" s="421"/>
      <c r="G85" s="421"/>
      <c r="H85" s="421"/>
    </row>
    <row r="86" spans="1:8">
      <c r="A86" s="421"/>
      <c r="B86" s="421"/>
      <c r="C86" s="421"/>
      <c r="D86" s="421"/>
      <c r="E86" s="421"/>
      <c r="F86" s="421"/>
      <c r="G86" s="421"/>
      <c r="H86" s="421"/>
    </row>
    <row r="87" spans="1:8">
      <c r="A87" s="448" t="s">
        <v>781</v>
      </c>
      <c r="B87" s="421"/>
      <c r="C87" s="421"/>
      <c r="D87" s="449" t="s">
        <v>251</v>
      </c>
      <c r="E87" s="449"/>
      <c r="F87" s="421" t="s">
        <v>782</v>
      </c>
      <c r="G87" s="450"/>
      <c r="H87" s="450"/>
    </row>
    <row r="88" spans="1:8">
      <c r="A88" s="421"/>
      <c r="B88" s="421"/>
      <c r="C88" s="421"/>
      <c r="D88" s="421"/>
      <c r="E88" s="421"/>
      <c r="F88" s="421"/>
      <c r="G88" s="421"/>
      <c r="H88" s="421"/>
    </row>
    <row r="89" spans="1:8">
      <c r="A89" s="421"/>
      <c r="B89" s="421"/>
      <c r="C89" s="421"/>
      <c r="D89" s="421"/>
      <c r="E89" s="421"/>
      <c r="F89" s="421"/>
      <c r="G89" s="421"/>
      <c r="H89" s="421"/>
    </row>
  </sheetData>
  <autoFilter ref="A6:H83"/>
  <mergeCells count="8">
    <mergeCell ref="H7:H9"/>
    <mergeCell ref="B5:G5"/>
    <mergeCell ref="D7:D9"/>
    <mergeCell ref="E7:E9"/>
    <mergeCell ref="A7:A9"/>
    <mergeCell ref="B7:B9"/>
    <mergeCell ref="C7:C9"/>
    <mergeCell ref="F7:G8"/>
  </mergeCells>
  <pageMargins left="0.2" right="0.2" top="0.75" bottom="0.75" header="0.3" footer="0.3"/>
  <pageSetup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2" tint="-0.749992370372631"/>
    <pageSetUpPr fitToPage="1"/>
  </sheetPr>
  <dimension ref="A1:R30"/>
  <sheetViews>
    <sheetView workbookViewId="0">
      <selection activeCell="M32" sqref="M32"/>
    </sheetView>
  </sheetViews>
  <sheetFormatPr defaultRowHeight="15.75"/>
  <cols>
    <col min="1" max="1" width="31.7109375" style="21" customWidth="1"/>
    <col min="2" max="2" width="30.28515625" style="21" customWidth="1"/>
    <col min="3" max="3" width="12.85546875" style="21" customWidth="1"/>
    <col min="4" max="5" width="27.28515625" style="21" customWidth="1"/>
    <col min="6" max="6" width="13.85546875" style="21" customWidth="1"/>
    <col min="7" max="7" width="14" style="21" customWidth="1"/>
    <col min="8" max="10" width="13.85546875" style="21" customWidth="1"/>
    <col min="11" max="18" width="12.28515625" style="21" customWidth="1"/>
    <col min="19" max="16384" width="9.140625" style="21"/>
  </cols>
  <sheetData>
    <row r="1" spans="1:18">
      <c r="R1" s="22" t="s">
        <v>36</v>
      </c>
    </row>
    <row r="3" spans="1:18">
      <c r="A3" s="1" t="s">
        <v>310</v>
      </c>
    </row>
    <row r="4" spans="1:18">
      <c r="A4" s="1" t="s">
        <v>311</v>
      </c>
    </row>
    <row r="5" spans="1:18">
      <c r="A5" s="11" t="s">
        <v>307</v>
      </c>
    </row>
    <row r="7" spans="1:18">
      <c r="A7" s="504" t="s">
        <v>87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</row>
    <row r="8" spans="1:18">
      <c r="C8" s="24"/>
      <c r="D8" s="24"/>
      <c r="E8" s="24"/>
      <c r="F8" s="24"/>
      <c r="G8" s="24"/>
      <c r="H8" s="24"/>
      <c r="I8" s="24"/>
      <c r="J8" s="24"/>
    </row>
    <row r="9" spans="1:18" ht="38.25" customHeight="1">
      <c r="A9" s="534" t="s">
        <v>51</v>
      </c>
      <c r="B9" s="535" t="s">
        <v>52</v>
      </c>
      <c r="C9" s="537" t="s">
        <v>53</v>
      </c>
      <c r="D9" s="538" t="s">
        <v>103</v>
      </c>
      <c r="E9" s="538" t="s">
        <v>104</v>
      </c>
      <c r="F9" s="538" t="s">
        <v>54</v>
      </c>
      <c r="G9" s="538" t="s">
        <v>55</v>
      </c>
      <c r="H9" s="538" t="s">
        <v>56</v>
      </c>
      <c r="I9" s="538" t="s">
        <v>57</v>
      </c>
      <c r="J9" s="538" t="s">
        <v>58</v>
      </c>
      <c r="K9" s="540" t="s">
        <v>92</v>
      </c>
      <c r="L9" s="541"/>
      <c r="M9" s="541"/>
      <c r="N9" s="541"/>
      <c r="O9" s="541"/>
      <c r="P9" s="541"/>
      <c r="Q9" s="541"/>
      <c r="R9" s="542"/>
    </row>
    <row r="10" spans="1:18" ht="48.75" customHeight="1">
      <c r="A10" s="534"/>
      <c r="B10" s="536"/>
      <c r="C10" s="537"/>
      <c r="D10" s="539"/>
      <c r="E10" s="539"/>
      <c r="F10" s="539"/>
      <c r="G10" s="539"/>
      <c r="H10" s="539"/>
      <c r="I10" s="539"/>
      <c r="J10" s="539"/>
      <c r="K10" s="18" t="s">
        <v>59</v>
      </c>
      <c r="L10" s="18" t="s">
        <v>60</v>
      </c>
      <c r="M10" s="18" t="s">
        <v>61</v>
      </c>
      <c r="N10" s="18" t="s">
        <v>62</v>
      </c>
      <c r="O10" s="18" t="s">
        <v>63</v>
      </c>
      <c r="P10" s="18" t="s">
        <v>64</v>
      </c>
      <c r="Q10" s="18" t="s">
        <v>65</v>
      </c>
      <c r="R10" s="18" t="s">
        <v>66</v>
      </c>
    </row>
    <row r="11" spans="1:18">
      <c r="A11" s="26" t="s">
        <v>91</v>
      </c>
      <c r="B11" s="26"/>
      <c r="C11" s="25"/>
      <c r="D11" s="25">
        <v>0</v>
      </c>
      <c r="E11" s="25">
        <v>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>
      <c r="A12" s="25" t="s">
        <v>5</v>
      </c>
      <c r="B12" s="25"/>
      <c r="C12" s="25"/>
      <c r="D12" s="25">
        <v>0</v>
      </c>
      <c r="E12" s="25">
        <v>0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>
      <c r="A13" s="25" t="s">
        <v>5</v>
      </c>
      <c r="B13" s="25"/>
      <c r="C13" s="25"/>
      <c r="D13" s="25">
        <v>0</v>
      </c>
      <c r="E13" s="25">
        <v>0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>
      <c r="A14" s="25" t="s">
        <v>5</v>
      </c>
      <c r="B14" s="25"/>
      <c r="C14" s="25"/>
      <c r="D14" s="25">
        <v>0</v>
      </c>
      <c r="E14" s="25">
        <v>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>
      <c r="A15" s="25" t="s">
        <v>5</v>
      </c>
      <c r="B15" s="25"/>
      <c r="C15" s="25"/>
      <c r="D15" s="25">
        <v>0</v>
      </c>
      <c r="E15" s="25"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>
      <c r="A16" s="25" t="s">
        <v>5</v>
      </c>
      <c r="B16" s="25"/>
      <c r="C16" s="25"/>
      <c r="D16" s="25">
        <v>0</v>
      </c>
      <c r="E16" s="25">
        <v>0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>
      <c r="A17" s="26" t="s">
        <v>67</v>
      </c>
      <c r="B17" s="26"/>
      <c r="C17" s="25"/>
      <c r="D17" s="25">
        <v>0</v>
      </c>
      <c r="E17" s="25">
        <v>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>
      <c r="A18" s="25" t="s">
        <v>5</v>
      </c>
      <c r="B18" s="25"/>
      <c r="C18" s="25"/>
      <c r="D18" s="25">
        <v>0</v>
      </c>
      <c r="E18" s="25">
        <v>0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>
      <c r="A19" s="25" t="s">
        <v>5</v>
      </c>
      <c r="B19" s="25"/>
      <c r="C19" s="25"/>
      <c r="D19" s="25">
        <v>0</v>
      </c>
      <c r="E19" s="25">
        <v>0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>
      <c r="A20" s="25" t="s">
        <v>5</v>
      </c>
      <c r="B20" s="25"/>
      <c r="C20" s="25"/>
      <c r="D20" s="25">
        <v>0</v>
      </c>
      <c r="E20" s="25">
        <v>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>
      <c r="A21" s="25" t="s">
        <v>5</v>
      </c>
      <c r="B21" s="25"/>
      <c r="C21" s="25"/>
      <c r="D21" s="25">
        <v>0</v>
      </c>
      <c r="E21" s="25">
        <v>0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>
      <c r="A22" s="25" t="s">
        <v>5</v>
      </c>
      <c r="B22" s="25"/>
      <c r="C22" s="25"/>
      <c r="D22" s="25">
        <v>0</v>
      </c>
      <c r="E22" s="25">
        <v>0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>
      <c r="A23" s="26" t="s">
        <v>6</v>
      </c>
      <c r="B23" s="26"/>
      <c r="C23" s="25"/>
      <c r="D23" s="25">
        <v>0</v>
      </c>
      <c r="E23" s="25">
        <v>0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>
      <c r="A24" s="27" t="s">
        <v>68</v>
      </c>
      <c r="B24" s="26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1:18">
      <c r="A25" s="29" t="s">
        <v>69</v>
      </c>
      <c r="B25" s="30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7" spans="1:18">
      <c r="A27" s="119" t="s">
        <v>8</v>
      </c>
      <c r="B27" s="119"/>
      <c r="C27" s="11"/>
    </row>
    <row r="28" spans="1:18">
      <c r="A28" s="11" t="s">
        <v>308</v>
      </c>
      <c r="B28" s="11"/>
      <c r="C28" s="11"/>
      <c r="D28" s="11"/>
    </row>
    <row r="30" spans="1:18">
      <c r="A30" s="533" t="s">
        <v>781</v>
      </c>
      <c r="B30" s="533"/>
      <c r="F30" s="40" t="s">
        <v>88</v>
      </c>
      <c r="O30" s="169" t="s">
        <v>90</v>
      </c>
      <c r="P30" s="2"/>
    </row>
  </sheetData>
  <mergeCells count="13">
    <mergeCell ref="A30:B30"/>
    <mergeCell ref="A7:R7"/>
    <mergeCell ref="A9:A10"/>
    <mergeCell ref="B9:B10"/>
    <mergeCell ref="C9:C10"/>
    <mergeCell ref="D9:D10"/>
    <mergeCell ref="I9:I10"/>
    <mergeCell ref="J9:J10"/>
    <mergeCell ref="K9:R9"/>
    <mergeCell ref="E9:E10"/>
    <mergeCell ref="F9:F10"/>
    <mergeCell ref="G9:G10"/>
    <mergeCell ref="H9:H10"/>
  </mergeCells>
  <phoneticPr fontId="5" type="noConversion"/>
  <pageMargins left="0.75" right="0.75" top="1" bottom="1" header="0.5" footer="0.5"/>
  <pageSetup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J43"/>
  <sheetViews>
    <sheetView workbookViewId="0">
      <selection sqref="A1:F38"/>
    </sheetView>
  </sheetViews>
  <sheetFormatPr defaultRowHeight="15.75"/>
  <cols>
    <col min="1" max="1" width="13.5703125" style="2" customWidth="1"/>
    <col min="2" max="2" width="12.140625" style="56" customWidth="1"/>
    <col min="3" max="3" width="19.7109375" style="2" customWidth="1"/>
    <col min="4" max="4" width="36.28515625" style="2" customWidth="1"/>
    <col min="5" max="5" width="17.140625" style="2" customWidth="1"/>
    <col min="6" max="6" width="19.28515625" style="2" customWidth="1"/>
    <col min="7" max="7" width="9.140625" style="2"/>
    <col min="8" max="8" width="13" style="2" bestFit="1" customWidth="1"/>
    <col min="9" max="9" width="11.5703125" style="2" bestFit="1" customWidth="1"/>
    <col min="10" max="16384" width="9.140625" style="2"/>
  </cols>
  <sheetData>
    <row r="1" spans="1:10">
      <c r="F1" s="5" t="s">
        <v>37</v>
      </c>
    </row>
    <row r="2" spans="1:10">
      <c r="A2" s="1" t="s">
        <v>310</v>
      </c>
      <c r="B2" s="55"/>
      <c r="C2" s="31"/>
      <c r="D2" s="31"/>
      <c r="E2" s="31"/>
      <c r="F2" s="31"/>
    </row>
    <row r="3" spans="1:10">
      <c r="A3" s="1" t="s">
        <v>311</v>
      </c>
      <c r="B3" s="55"/>
      <c r="C3" s="31"/>
      <c r="D3" s="31"/>
      <c r="E3" s="31"/>
    </row>
    <row r="4" spans="1:10">
      <c r="A4" s="1"/>
      <c r="B4" s="55"/>
      <c r="C4" s="31"/>
      <c r="D4" s="31"/>
      <c r="E4" s="31"/>
      <c r="F4" s="31"/>
    </row>
    <row r="5" spans="1:10">
      <c r="A5" s="496" t="s">
        <v>235</v>
      </c>
      <c r="B5" s="496"/>
      <c r="C5" s="496"/>
      <c r="D5" s="496"/>
      <c r="E5" s="496"/>
      <c r="F5" s="496"/>
      <c r="G5" s="1"/>
      <c r="H5" s="1"/>
      <c r="I5" s="1"/>
      <c r="J5" s="1"/>
    </row>
    <row r="6" spans="1:10">
      <c r="F6" s="155"/>
    </row>
    <row r="7" spans="1:10" s="67" customFormat="1" ht="131.25">
      <c r="A7" s="62" t="s">
        <v>236</v>
      </c>
      <c r="B7" s="117" t="s">
        <v>175</v>
      </c>
      <c r="C7" s="62" t="s">
        <v>237</v>
      </c>
      <c r="D7" s="62" t="s">
        <v>238</v>
      </c>
      <c r="E7" s="62" t="s">
        <v>239</v>
      </c>
      <c r="F7" s="62" t="s">
        <v>240</v>
      </c>
      <c r="G7" s="118"/>
      <c r="H7" s="118"/>
      <c r="I7" s="118"/>
      <c r="J7" s="118"/>
    </row>
    <row r="8" spans="1:10" s="67" customFormat="1" ht="19.899999999999999" customHeight="1">
      <c r="A8" s="62">
        <v>1</v>
      </c>
      <c r="B8" s="117">
        <v>2</v>
      </c>
      <c r="C8" s="62">
        <v>3</v>
      </c>
      <c r="D8" s="62">
        <v>4</v>
      </c>
      <c r="E8" s="62">
        <v>5</v>
      </c>
      <c r="F8" s="62">
        <v>6</v>
      </c>
      <c r="G8" s="118"/>
      <c r="H8" s="118"/>
      <c r="I8" s="118"/>
      <c r="J8" s="118"/>
    </row>
    <row r="9" spans="1:10" s="67" customFormat="1" ht="30" customHeight="1">
      <c r="A9" s="546" t="s">
        <v>243</v>
      </c>
      <c r="B9" s="73" t="s">
        <v>244</v>
      </c>
      <c r="C9" s="66" t="s">
        <v>313</v>
      </c>
      <c r="D9" s="132" t="s">
        <v>314</v>
      </c>
      <c r="E9" s="120">
        <v>4840519.9400000004</v>
      </c>
      <c r="F9" s="120">
        <f>E9</f>
        <v>4840519.9400000004</v>
      </c>
    </row>
    <row r="10" spans="1:10" s="67" customFormat="1" ht="30" customHeight="1">
      <c r="A10" s="546"/>
      <c r="B10" s="73" t="s">
        <v>244</v>
      </c>
      <c r="C10" s="66" t="s">
        <v>313</v>
      </c>
      <c r="D10" s="66" t="s">
        <v>315</v>
      </c>
      <c r="E10" s="120">
        <v>778627.88</v>
      </c>
      <c r="F10" s="120">
        <f t="shared" ref="F10:F16" si="0">E10</f>
        <v>778627.88</v>
      </c>
    </row>
    <row r="11" spans="1:10" s="67" customFormat="1" ht="30" customHeight="1">
      <c r="A11" s="546"/>
      <c r="B11" s="73" t="s">
        <v>244</v>
      </c>
      <c r="C11" s="66" t="s">
        <v>313</v>
      </c>
      <c r="D11" s="66" t="s">
        <v>316</v>
      </c>
      <c r="E11" s="120">
        <v>643851.13</v>
      </c>
      <c r="F11" s="120">
        <f t="shared" si="0"/>
        <v>643851.13</v>
      </c>
    </row>
    <row r="12" spans="1:10" s="67" customFormat="1" ht="30" customHeight="1">
      <c r="A12" s="546"/>
      <c r="B12" s="73" t="s">
        <v>244</v>
      </c>
      <c r="C12" s="66" t="s">
        <v>313</v>
      </c>
      <c r="D12" s="66" t="s">
        <v>319</v>
      </c>
      <c r="E12" s="120">
        <v>104330.33</v>
      </c>
      <c r="F12" s="120">
        <f t="shared" si="0"/>
        <v>104330.33</v>
      </c>
    </row>
    <row r="13" spans="1:10" s="67" customFormat="1" ht="30" customHeight="1">
      <c r="A13" s="546"/>
      <c r="B13" s="73" t="s">
        <v>244</v>
      </c>
      <c r="C13" s="66" t="s">
        <v>313</v>
      </c>
      <c r="D13" s="66" t="s">
        <v>320</v>
      </c>
      <c r="E13" s="120">
        <v>151560.03</v>
      </c>
      <c r="F13" s="120">
        <f t="shared" si="0"/>
        <v>151560.03</v>
      </c>
    </row>
    <row r="14" spans="1:10" s="67" customFormat="1" ht="30" customHeight="1">
      <c r="A14" s="546"/>
      <c r="B14" s="73" t="s">
        <v>244</v>
      </c>
      <c r="C14" s="66" t="s">
        <v>313</v>
      </c>
      <c r="D14" s="66" t="s">
        <v>317</v>
      </c>
      <c r="E14" s="120">
        <v>715654.22</v>
      </c>
      <c r="F14" s="120">
        <f t="shared" si="0"/>
        <v>715654.22</v>
      </c>
    </row>
    <row r="15" spans="1:10" s="67" customFormat="1" ht="30" customHeight="1">
      <c r="A15" s="543"/>
      <c r="B15" s="73" t="s">
        <v>244</v>
      </c>
      <c r="C15" s="66" t="s">
        <v>313</v>
      </c>
      <c r="D15" s="66" t="s">
        <v>789</v>
      </c>
      <c r="E15" s="317">
        <v>4303412.95</v>
      </c>
      <c r="F15" s="120">
        <f t="shared" si="0"/>
        <v>4303412.95</v>
      </c>
    </row>
    <row r="16" spans="1:10" s="67" customFormat="1" ht="30" customHeight="1" thickBot="1">
      <c r="A16" s="547"/>
      <c r="B16" s="133" t="s">
        <v>244</v>
      </c>
      <c r="C16" s="134" t="s">
        <v>313</v>
      </c>
      <c r="D16" s="134" t="s">
        <v>318</v>
      </c>
      <c r="E16" s="135">
        <v>1721400.14</v>
      </c>
      <c r="F16" s="120">
        <f t="shared" si="0"/>
        <v>1721400.14</v>
      </c>
      <c r="H16" s="121"/>
    </row>
    <row r="17" spans="1:9" s="67" customFormat="1" ht="30" customHeight="1" thickTop="1">
      <c r="A17" s="548" t="s">
        <v>788</v>
      </c>
      <c r="B17" s="136" t="s">
        <v>244</v>
      </c>
      <c r="C17" s="137" t="s">
        <v>313</v>
      </c>
      <c r="D17" s="138" t="s">
        <v>314</v>
      </c>
      <c r="E17" s="318">
        <v>9556568.4100000001</v>
      </c>
      <c r="F17" s="318">
        <f>E17</f>
        <v>9556568.4100000001</v>
      </c>
      <c r="I17" s="121"/>
    </row>
    <row r="18" spans="1:9" s="67" customFormat="1" ht="30" customHeight="1">
      <c r="A18" s="546"/>
      <c r="B18" s="129" t="s">
        <v>244</v>
      </c>
      <c r="C18" s="66" t="s">
        <v>313</v>
      </c>
      <c r="D18" s="66" t="s">
        <v>315</v>
      </c>
      <c r="E18" s="228">
        <v>27772.18</v>
      </c>
      <c r="F18" s="228">
        <f t="shared" ref="F18:F24" si="1">E18</f>
        <v>27772.18</v>
      </c>
    </row>
    <row r="19" spans="1:9" s="67" customFormat="1" ht="30" customHeight="1">
      <c r="A19" s="546"/>
      <c r="B19" s="129" t="s">
        <v>244</v>
      </c>
      <c r="C19" s="66" t="s">
        <v>313</v>
      </c>
      <c r="D19" s="66" t="s">
        <v>316</v>
      </c>
      <c r="E19" s="228">
        <v>132338.04999999999</v>
      </c>
      <c r="F19" s="228">
        <f t="shared" si="1"/>
        <v>132338.04999999999</v>
      </c>
    </row>
    <row r="20" spans="1:9" s="67" customFormat="1" ht="30" customHeight="1">
      <c r="A20" s="546"/>
      <c r="B20" s="129" t="s">
        <v>244</v>
      </c>
      <c r="C20" s="66" t="s">
        <v>313</v>
      </c>
      <c r="D20" s="66" t="s">
        <v>345</v>
      </c>
      <c r="E20" s="228">
        <v>21419.51</v>
      </c>
      <c r="F20" s="228">
        <f t="shared" si="1"/>
        <v>21419.51</v>
      </c>
    </row>
    <row r="21" spans="1:9" s="67" customFormat="1" ht="30" customHeight="1">
      <c r="A21" s="546"/>
      <c r="B21" s="73" t="s">
        <v>244</v>
      </c>
      <c r="C21" s="66" t="s">
        <v>313</v>
      </c>
      <c r="D21" s="66" t="s">
        <v>320</v>
      </c>
      <c r="E21" s="228">
        <v>674079.92</v>
      </c>
      <c r="F21" s="228">
        <v>674079.92</v>
      </c>
    </row>
    <row r="22" spans="1:9" s="67" customFormat="1" ht="30" customHeight="1">
      <c r="A22" s="546"/>
      <c r="B22" s="129" t="s">
        <v>244</v>
      </c>
      <c r="C22" s="66" t="s">
        <v>313</v>
      </c>
      <c r="D22" s="66" t="s">
        <v>317</v>
      </c>
      <c r="E22" s="228">
        <v>2133068</v>
      </c>
      <c r="F22" s="228">
        <f t="shared" si="1"/>
        <v>2133068</v>
      </c>
    </row>
    <row r="23" spans="1:9" s="67" customFormat="1" ht="30" customHeight="1">
      <c r="A23" s="543"/>
      <c r="B23" s="73" t="s">
        <v>244</v>
      </c>
      <c r="C23" s="66" t="s">
        <v>313</v>
      </c>
      <c r="D23" s="66" t="s">
        <v>789</v>
      </c>
      <c r="E23" s="228">
        <v>134451.66</v>
      </c>
      <c r="F23" s="228">
        <f t="shared" si="1"/>
        <v>134451.66</v>
      </c>
      <c r="H23" s="121"/>
    </row>
    <row r="24" spans="1:9" s="67" customFormat="1" ht="30" customHeight="1" thickBot="1">
      <c r="A24" s="547"/>
      <c r="B24" s="139" t="s">
        <v>244</v>
      </c>
      <c r="C24" s="134" t="s">
        <v>313</v>
      </c>
      <c r="D24" s="134" t="s">
        <v>318</v>
      </c>
      <c r="E24" s="319">
        <v>1021965.06</v>
      </c>
      <c r="F24" s="229">
        <f t="shared" si="1"/>
        <v>1021965.06</v>
      </c>
    </row>
    <row r="25" spans="1:9" s="67" customFormat="1" ht="30" hidden="1" customHeight="1" thickTop="1">
      <c r="A25" s="545" t="s">
        <v>241</v>
      </c>
      <c r="B25" s="129" t="s">
        <v>244</v>
      </c>
      <c r="C25" s="130"/>
      <c r="D25" s="130"/>
      <c r="E25" s="131"/>
      <c r="F25" s="131"/>
    </row>
    <row r="26" spans="1:9" s="67" customFormat="1" ht="30" hidden="1" customHeight="1">
      <c r="A26" s="546"/>
      <c r="B26" s="73" t="s">
        <v>244</v>
      </c>
      <c r="C26" s="66"/>
      <c r="D26" s="66"/>
      <c r="E26" s="120"/>
      <c r="F26" s="120"/>
    </row>
    <row r="27" spans="1:9" s="67" customFormat="1" ht="30" hidden="1" customHeight="1">
      <c r="A27" s="546"/>
      <c r="B27" s="73" t="s">
        <v>244</v>
      </c>
      <c r="C27" s="66"/>
      <c r="D27" s="66"/>
      <c r="E27" s="120"/>
      <c r="F27" s="120"/>
    </row>
    <row r="28" spans="1:9" s="67" customFormat="1" ht="30" hidden="1" customHeight="1">
      <c r="A28" s="546" t="s">
        <v>242</v>
      </c>
      <c r="B28" s="73" t="s">
        <v>244</v>
      </c>
      <c r="C28" s="66"/>
      <c r="D28" s="66"/>
      <c r="E28" s="120"/>
      <c r="F28" s="120"/>
    </row>
    <row r="29" spans="1:9" s="67" customFormat="1" ht="30" hidden="1" customHeight="1">
      <c r="A29" s="546"/>
      <c r="B29" s="73" t="s">
        <v>244</v>
      </c>
      <c r="C29" s="66"/>
      <c r="D29" s="66"/>
      <c r="E29" s="120"/>
      <c r="F29" s="120"/>
    </row>
    <row r="30" spans="1:9" s="67" customFormat="1" ht="30" hidden="1" customHeight="1">
      <c r="A30" s="546"/>
      <c r="B30" s="73" t="s">
        <v>244</v>
      </c>
      <c r="C30" s="66"/>
      <c r="D30" s="66"/>
      <c r="E30" s="120"/>
      <c r="F30" s="120"/>
    </row>
    <row r="31" spans="1:9" s="67" customFormat="1" ht="30" hidden="1" customHeight="1">
      <c r="A31" s="543" t="s">
        <v>243</v>
      </c>
      <c r="B31" s="73" t="s">
        <v>244</v>
      </c>
      <c r="C31" s="66"/>
      <c r="D31" s="66"/>
      <c r="E31" s="120"/>
      <c r="F31" s="120"/>
    </row>
    <row r="32" spans="1:9" s="67" customFormat="1" ht="30" hidden="1" customHeight="1">
      <c r="A32" s="544"/>
      <c r="B32" s="73" t="s">
        <v>244</v>
      </c>
      <c r="C32" s="66"/>
      <c r="D32" s="66"/>
      <c r="E32" s="120"/>
      <c r="F32" s="120"/>
    </row>
    <row r="33" spans="1:9" s="67" customFormat="1" ht="30" hidden="1" customHeight="1">
      <c r="A33" s="545"/>
      <c r="B33" s="73" t="s">
        <v>244</v>
      </c>
      <c r="C33" s="66"/>
      <c r="D33" s="66"/>
      <c r="E33" s="120"/>
      <c r="F33" s="120"/>
    </row>
    <row r="34" spans="1:9" s="67" customFormat="1" ht="22.5" customHeight="1" thickTop="1">
      <c r="A34" s="88"/>
      <c r="B34" s="92"/>
      <c r="C34" s="69"/>
      <c r="D34" s="69"/>
      <c r="E34" s="205"/>
      <c r="F34" s="205"/>
    </row>
    <row r="35" spans="1:9" s="67" customFormat="1" ht="22.5" customHeight="1">
      <c r="A35" s="88"/>
      <c r="B35" s="92"/>
      <c r="C35" s="69"/>
      <c r="D35" s="69"/>
      <c r="E35" s="69"/>
      <c r="F35" s="205"/>
    </row>
    <row r="36" spans="1:9" s="67" customFormat="1" ht="18.75">
      <c r="B36" s="74"/>
      <c r="E36" s="121"/>
    </row>
    <row r="37" spans="1:9" ht="19.5" customHeight="1">
      <c r="A37" s="533" t="s">
        <v>781</v>
      </c>
      <c r="B37" s="533"/>
      <c r="D37" s="40" t="s">
        <v>88</v>
      </c>
      <c r="E37" s="173" t="s">
        <v>790</v>
      </c>
      <c r="F37" s="40"/>
      <c r="G37" s="4"/>
      <c r="I37" s="4"/>
    </row>
    <row r="43" spans="1:9">
      <c r="E43" s="320"/>
    </row>
  </sheetData>
  <mergeCells count="7">
    <mergeCell ref="A37:B37"/>
    <mergeCell ref="A31:A33"/>
    <mergeCell ref="A5:F5"/>
    <mergeCell ref="A9:A16"/>
    <mergeCell ref="A17:A24"/>
    <mergeCell ref="A25:A27"/>
    <mergeCell ref="A28:A30"/>
  </mergeCells>
  <pageMargins left="0.70866141732283472" right="0.70866141732283472" top="0.74803149606299213" bottom="0.74803149606299213" header="0.31496062992125984" footer="0.31496062992125984"/>
  <pageSetup scale="75" orientation="portrait" r:id="rId1"/>
  <ignoredErrors>
    <ignoredError sqref="B25:B33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2" tint="-0.749992370372631"/>
    <pageSetUpPr fitToPage="1"/>
  </sheetPr>
  <dimension ref="A1:L80"/>
  <sheetViews>
    <sheetView view="pageBreakPreview" zoomScale="89" zoomScaleNormal="80" zoomScaleSheetLayoutView="89" workbookViewId="0">
      <selection activeCell="C66" sqref="C66"/>
    </sheetView>
  </sheetViews>
  <sheetFormatPr defaultRowHeight="15"/>
  <cols>
    <col min="1" max="1" width="9.28515625" style="45" customWidth="1"/>
    <col min="2" max="2" width="12.5703125" style="45" customWidth="1"/>
    <col min="3" max="3" width="77.5703125" style="45" customWidth="1"/>
    <col min="4" max="4" width="24" style="376" customWidth="1"/>
    <col min="5" max="5" width="22.7109375" style="45" customWidth="1"/>
    <col min="6" max="6" width="10.140625" style="231" bestFit="1" customWidth="1"/>
    <col min="7" max="7" width="20.42578125" style="45" customWidth="1"/>
    <col min="8" max="8" width="7.140625" style="45" customWidth="1"/>
    <col min="9" max="9" width="14.140625" style="45" bestFit="1" customWidth="1"/>
    <col min="10" max="10" width="13.28515625" style="45" bestFit="1" customWidth="1"/>
    <col min="11" max="11" width="9.140625" style="45"/>
    <col min="12" max="12" width="10.85546875" style="397" bestFit="1" customWidth="1"/>
    <col min="13" max="16384" width="9.140625" style="45"/>
  </cols>
  <sheetData>
    <row r="1" spans="1:12" ht="15.75" customHeight="1">
      <c r="E1" s="50" t="s">
        <v>253</v>
      </c>
    </row>
    <row r="2" spans="1:12" ht="15.75" customHeight="1">
      <c r="A2" s="1" t="s">
        <v>310</v>
      </c>
      <c r="E2" s="50"/>
    </row>
    <row r="3" spans="1:12" ht="15.75" customHeight="1">
      <c r="A3" s="1" t="s">
        <v>311</v>
      </c>
      <c r="E3" s="50"/>
    </row>
    <row r="4" spans="1:12" ht="15.75" customHeight="1"/>
    <row r="5" spans="1:12" ht="34.5" customHeight="1">
      <c r="B5" s="159"/>
      <c r="C5" s="549" t="s">
        <v>325</v>
      </c>
      <c r="D5" s="549"/>
      <c r="E5" s="159"/>
      <c r="F5" s="232"/>
      <c r="G5" s="46"/>
    </row>
    <row r="6" spans="1:12" ht="15.75">
      <c r="A6" s="57"/>
      <c r="B6" s="57"/>
      <c r="C6" s="58"/>
      <c r="D6" s="377"/>
      <c r="E6" s="158" t="s">
        <v>7</v>
      </c>
      <c r="F6" s="233"/>
      <c r="G6" s="47"/>
    </row>
    <row r="7" spans="1:12" s="49" customFormat="1" ht="31.5">
      <c r="A7" s="59" t="s">
        <v>139</v>
      </c>
      <c r="B7" s="59" t="s">
        <v>175</v>
      </c>
      <c r="C7" s="59" t="s">
        <v>140</v>
      </c>
      <c r="D7" s="378" t="s">
        <v>176</v>
      </c>
      <c r="E7" s="60" t="s">
        <v>141</v>
      </c>
      <c r="F7" s="234"/>
      <c r="G7" s="48"/>
      <c r="L7" s="398"/>
    </row>
    <row r="8" spans="1:12" s="49" customFormat="1" ht="27" customHeight="1">
      <c r="A8" s="59">
        <v>1</v>
      </c>
      <c r="B8" s="59">
        <v>2</v>
      </c>
      <c r="C8" s="59">
        <v>3</v>
      </c>
      <c r="D8" s="378"/>
      <c r="E8" s="60">
        <v>4</v>
      </c>
      <c r="F8" s="234"/>
      <c r="G8" s="48"/>
      <c r="L8" s="398"/>
    </row>
    <row r="9" spans="1:12" s="49" customFormat="1" ht="15" customHeight="1">
      <c r="A9" s="59"/>
      <c r="B9" s="59"/>
      <c r="C9" s="61" t="s">
        <v>105</v>
      </c>
      <c r="D9" s="379"/>
      <c r="E9" s="60"/>
      <c r="F9" s="234"/>
      <c r="G9" s="48"/>
      <c r="L9" s="398"/>
    </row>
    <row r="10" spans="1:12" s="103" customFormat="1" ht="18.75">
      <c r="A10" s="217" t="s">
        <v>93</v>
      </c>
      <c r="B10" s="217"/>
      <c r="C10" s="213" t="s">
        <v>177</v>
      </c>
      <c r="D10" s="386" t="s">
        <v>878</v>
      </c>
      <c r="E10" s="212">
        <f>E11+E12+E13+E14+E15</f>
        <v>682401965</v>
      </c>
      <c r="F10" s="235"/>
      <c r="G10" s="102"/>
      <c r="L10" s="245"/>
    </row>
    <row r="11" spans="1:12" s="103" customFormat="1" ht="18.75">
      <c r="A11" s="104" t="s">
        <v>142</v>
      </c>
      <c r="B11" s="104"/>
      <c r="C11" s="105" t="s">
        <v>179</v>
      </c>
      <c r="D11" s="380"/>
      <c r="E11" s="142">
        <v>0</v>
      </c>
      <c r="F11" s="236"/>
      <c r="G11" s="107"/>
      <c r="L11" s="245"/>
    </row>
    <row r="12" spans="1:12" s="103" customFormat="1" ht="18.75">
      <c r="A12" s="104" t="s">
        <v>143</v>
      </c>
      <c r="B12" s="104"/>
      <c r="C12" s="105" t="s">
        <v>180</v>
      </c>
      <c r="D12" s="380"/>
      <c r="E12" s="142">
        <v>0</v>
      </c>
      <c r="F12" s="237"/>
      <c r="G12" s="102"/>
      <c r="L12" s="245"/>
    </row>
    <row r="13" spans="1:12" s="103" customFormat="1" ht="18.75">
      <c r="A13" s="104" t="s">
        <v>144</v>
      </c>
      <c r="B13" s="104"/>
      <c r="C13" s="105" t="s">
        <v>181</v>
      </c>
      <c r="D13" s="380"/>
      <c r="E13" s="142">
        <v>0</v>
      </c>
      <c r="F13" s="236"/>
      <c r="G13" s="107"/>
      <c r="L13" s="245"/>
    </row>
    <row r="14" spans="1:12" s="103" customFormat="1" ht="18.75">
      <c r="A14" s="104" t="s">
        <v>182</v>
      </c>
      <c r="B14" s="104"/>
      <c r="C14" s="105" t="s">
        <v>183</v>
      </c>
      <c r="D14" s="380"/>
      <c r="E14" s="243">
        <v>682401965</v>
      </c>
      <c r="F14" s="236"/>
      <c r="G14" s="107"/>
      <c r="L14" s="245"/>
    </row>
    <row r="15" spans="1:12" s="103" customFormat="1" ht="18.75">
      <c r="A15" s="104" t="s">
        <v>184</v>
      </c>
      <c r="B15" s="104"/>
      <c r="C15" s="105" t="s">
        <v>185</v>
      </c>
      <c r="D15" s="380"/>
      <c r="E15" s="142">
        <v>0</v>
      </c>
      <c r="F15" s="236"/>
      <c r="G15" s="107"/>
      <c r="L15" s="245"/>
    </row>
    <row r="16" spans="1:12" s="103" customFormat="1" ht="18.75">
      <c r="A16" s="216" t="s">
        <v>94</v>
      </c>
      <c r="B16" s="216"/>
      <c r="C16" s="213" t="s">
        <v>186</v>
      </c>
      <c r="D16" s="386" t="s">
        <v>879</v>
      </c>
      <c r="E16" s="212">
        <f>E17+E18+E19+E20+E21</f>
        <v>87029971</v>
      </c>
      <c r="F16" s="238"/>
      <c r="G16" s="102"/>
      <c r="L16" s="245"/>
    </row>
    <row r="17" spans="1:12" s="103" customFormat="1" ht="18.75">
      <c r="A17" s="104" t="s">
        <v>145</v>
      </c>
      <c r="B17" s="104"/>
      <c r="C17" s="105" t="s">
        <v>179</v>
      </c>
      <c r="D17" s="380"/>
      <c r="E17" s="243">
        <v>87029971</v>
      </c>
      <c r="F17" s="239"/>
      <c r="G17" s="107"/>
      <c r="L17" s="245"/>
    </row>
    <row r="18" spans="1:12" s="103" customFormat="1" ht="18.75">
      <c r="A18" s="104" t="s">
        <v>146</v>
      </c>
      <c r="B18" s="104"/>
      <c r="C18" s="105" t="s">
        <v>180</v>
      </c>
      <c r="D18" s="380"/>
      <c r="E18" s="142">
        <v>0</v>
      </c>
      <c r="F18" s="236"/>
      <c r="G18" s="107"/>
      <c r="L18" s="245"/>
    </row>
    <row r="19" spans="1:12" s="103" customFormat="1" ht="18.75">
      <c r="A19" s="104" t="s">
        <v>147</v>
      </c>
      <c r="B19" s="104"/>
      <c r="C19" s="105" t="s">
        <v>181</v>
      </c>
      <c r="D19" s="380"/>
      <c r="E19" s="142">
        <v>0</v>
      </c>
      <c r="F19" s="236"/>
      <c r="G19" s="107"/>
      <c r="L19" s="245"/>
    </row>
    <row r="20" spans="1:12" s="103" customFormat="1" ht="18.75">
      <c r="A20" s="104" t="s">
        <v>188</v>
      </c>
      <c r="B20" s="104"/>
      <c r="C20" s="105" t="s">
        <v>183</v>
      </c>
      <c r="D20" s="380"/>
      <c r="E20" s="142">
        <v>0</v>
      </c>
      <c r="F20" s="236"/>
      <c r="G20" s="107"/>
      <c r="L20" s="245"/>
    </row>
    <row r="21" spans="1:12" s="103" customFormat="1" ht="18.75">
      <c r="A21" s="104" t="s">
        <v>189</v>
      </c>
      <c r="B21" s="104"/>
      <c r="C21" s="105" t="s">
        <v>185</v>
      </c>
      <c r="D21" s="380"/>
      <c r="E21" s="142">
        <v>0</v>
      </c>
      <c r="F21" s="236"/>
      <c r="G21" s="107"/>
      <c r="L21" s="245"/>
    </row>
    <row r="22" spans="1:12" s="103" customFormat="1" ht="18.75">
      <c r="A22" s="108" t="s">
        <v>95</v>
      </c>
      <c r="B22" s="108"/>
      <c r="C22" s="109" t="s">
        <v>190</v>
      </c>
      <c r="D22" s="381" t="s">
        <v>191</v>
      </c>
      <c r="E22" s="141">
        <f>E23+E24+E25+E26</f>
        <v>0</v>
      </c>
      <c r="F22" s="240"/>
      <c r="G22" s="102"/>
      <c r="L22" s="245"/>
    </row>
    <row r="23" spans="1:12" s="103" customFormat="1" ht="18.75">
      <c r="A23" s="104" t="s">
        <v>148</v>
      </c>
      <c r="B23" s="104"/>
      <c r="C23" s="105" t="s">
        <v>149</v>
      </c>
      <c r="D23" s="380"/>
      <c r="E23" s="142">
        <v>0</v>
      </c>
      <c r="F23" s="236"/>
      <c r="G23" s="107"/>
      <c r="L23" s="245"/>
    </row>
    <row r="24" spans="1:12" s="103" customFormat="1" ht="18.75">
      <c r="A24" s="104" t="s">
        <v>150</v>
      </c>
      <c r="B24" s="104"/>
      <c r="C24" s="105" t="s">
        <v>192</v>
      </c>
      <c r="D24" s="380"/>
      <c r="E24" s="142">
        <v>0</v>
      </c>
      <c r="F24" s="236"/>
      <c r="G24" s="107"/>
      <c r="L24" s="245"/>
    </row>
    <row r="25" spans="1:12" s="103" customFormat="1" ht="18.75">
      <c r="A25" s="104" t="s">
        <v>193</v>
      </c>
      <c r="B25" s="104"/>
      <c r="C25" s="105" t="s">
        <v>194</v>
      </c>
      <c r="D25" s="380"/>
      <c r="E25" s="142">
        <v>0</v>
      </c>
      <c r="F25" s="236"/>
      <c r="G25" s="107"/>
      <c r="L25" s="245"/>
    </row>
    <row r="26" spans="1:12" s="103" customFormat="1" ht="18.75">
      <c r="A26" s="104" t="s">
        <v>195</v>
      </c>
      <c r="B26" s="104"/>
      <c r="C26" s="105" t="s">
        <v>196</v>
      </c>
      <c r="D26" s="380"/>
      <c r="E26" s="142">
        <v>0</v>
      </c>
      <c r="F26" s="236"/>
      <c r="G26" s="107"/>
      <c r="L26" s="245"/>
    </row>
    <row r="27" spans="1:12" s="103" customFormat="1" ht="18.75">
      <c r="A27" s="108" t="s">
        <v>96</v>
      </c>
      <c r="B27" s="108"/>
      <c r="C27" s="110" t="s">
        <v>197</v>
      </c>
      <c r="D27" s="393" t="s">
        <v>880</v>
      </c>
      <c r="E27" s="244">
        <f>E28+E29+E30+E31+E32</f>
        <v>35209935</v>
      </c>
      <c r="F27" s="236"/>
      <c r="G27" s="172"/>
      <c r="L27" s="245"/>
    </row>
    <row r="28" spans="1:12" s="103" customFormat="1" ht="18.75">
      <c r="A28" s="104" t="s">
        <v>151</v>
      </c>
      <c r="B28" s="104"/>
      <c r="C28" s="111" t="s">
        <v>199</v>
      </c>
      <c r="D28" s="382"/>
      <c r="E28" s="142">
        <v>700119</v>
      </c>
      <c r="F28" s="236"/>
      <c r="G28" s="395"/>
      <c r="L28" s="245"/>
    </row>
    <row r="29" spans="1:12" s="103" customFormat="1" ht="18.75">
      <c r="A29" s="104" t="s">
        <v>152</v>
      </c>
      <c r="B29" s="104"/>
      <c r="C29" s="105" t="s">
        <v>200</v>
      </c>
      <c r="D29" s="383"/>
      <c r="E29" s="142">
        <v>1380786</v>
      </c>
      <c r="F29" s="236"/>
      <c r="G29" s="395"/>
      <c r="L29" s="245"/>
    </row>
    <row r="30" spans="1:12" s="103" customFormat="1" ht="18.75">
      <c r="A30" s="104" t="s">
        <v>153</v>
      </c>
      <c r="B30" s="104"/>
      <c r="C30" s="116" t="s">
        <v>201</v>
      </c>
      <c r="D30" s="383"/>
      <c r="E30" s="142">
        <v>1905251</v>
      </c>
      <c r="F30" s="236"/>
      <c r="G30" s="395"/>
      <c r="L30" s="245"/>
    </row>
    <row r="31" spans="1:12" s="103" customFormat="1" ht="18.75">
      <c r="A31" s="104" t="s">
        <v>154</v>
      </c>
      <c r="B31" s="104"/>
      <c r="C31" s="105" t="s">
        <v>202</v>
      </c>
      <c r="D31" s="383"/>
      <c r="E31" s="142"/>
      <c r="F31" s="236"/>
      <c r="G31" s="395"/>
      <c r="L31" s="245"/>
    </row>
    <row r="32" spans="1:12" s="103" customFormat="1" ht="18.75">
      <c r="A32" s="104" t="s">
        <v>203</v>
      </c>
      <c r="B32" s="104"/>
      <c r="C32" s="105" t="s">
        <v>885</v>
      </c>
      <c r="D32" s="383"/>
      <c r="E32" s="142">
        <v>31223779</v>
      </c>
      <c r="F32" s="236"/>
      <c r="G32" s="395"/>
      <c r="L32" s="245"/>
    </row>
    <row r="33" spans="1:12" s="103" customFormat="1" ht="18.75">
      <c r="A33" s="210" t="s">
        <v>97</v>
      </c>
      <c r="B33" s="210"/>
      <c r="C33" s="211" t="s">
        <v>204</v>
      </c>
      <c r="D33" s="394" t="s">
        <v>881</v>
      </c>
      <c r="E33" s="212">
        <f>E34+E35+E36+E37+E38</f>
        <v>32099825</v>
      </c>
      <c r="F33" s="236"/>
      <c r="G33" s="245"/>
      <c r="L33" s="245"/>
    </row>
    <row r="34" spans="1:12" s="103" customFormat="1" ht="18.75">
      <c r="A34" s="104" t="s">
        <v>155</v>
      </c>
      <c r="B34" s="104"/>
      <c r="C34" s="111" t="s">
        <v>199</v>
      </c>
      <c r="D34" s="383"/>
      <c r="E34" s="142"/>
      <c r="F34" s="236"/>
      <c r="L34" s="245"/>
    </row>
    <row r="35" spans="1:12" s="103" customFormat="1" ht="18.75">
      <c r="A35" s="104" t="s">
        <v>156</v>
      </c>
      <c r="B35" s="104"/>
      <c r="C35" s="105" t="s">
        <v>200</v>
      </c>
      <c r="D35" s="383"/>
      <c r="E35" s="142"/>
      <c r="F35" s="236"/>
      <c r="L35" s="245"/>
    </row>
    <row r="36" spans="1:12" s="103" customFormat="1" ht="18.75">
      <c r="A36" s="104" t="s">
        <v>157</v>
      </c>
      <c r="B36" s="104"/>
      <c r="C36" s="116" t="s">
        <v>201</v>
      </c>
      <c r="D36" s="383"/>
      <c r="E36" s="142"/>
      <c r="F36" s="236"/>
      <c r="L36" s="245"/>
    </row>
    <row r="37" spans="1:12" s="103" customFormat="1" ht="18.75">
      <c r="A37" s="104" t="s">
        <v>158</v>
      </c>
      <c r="B37" s="104"/>
      <c r="C37" s="105" t="s">
        <v>202</v>
      </c>
      <c r="D37" s="384"/>
      <c r="E37" s="142"/>
      <c r="F37" s="236"/>
      <c r="L37" s="245"/>
    </row>
    <row r="38" spans="1:12" s="103" customFormat="1" ht="37.5">
      <c r="A38" s="104" t="s">
        <v>159</v>
      </c>
      <c r="B38" s="104"/>
      <c r="C38" s="111" t="s">
        <v>205</v>
      </c>
      <c r="D38" s="382"/>
      <c r="E38" s="243">
        <v>32099825</v>
      </c>
      <c r="F38" s="236"/>
      <c r="L38" s="245"/>
    </row>
    <row r="39" spans="1:12" s="103" customFormat="1" ht="15" customHeight="1">
      <c r="A39" s="104"/>
      <c r="B39" s="104"/>
      <c r="C39" s="113" t="s">
        <v>110</v>
      </c>
      <c r="D39" s="385"/>
      <c r="E39" s="141"/>
      <c r="F39" s="236"/>
      <c r="L39" s="245"/>
    </row>
    <row r="40" spans="1:12" s="103" customFormat="1" ht="18.75">
      <c r="A40" s="108" t="s">
        <v>98</v>
      </c>
      <c r="B40" s="108"/>
      <c r="C40" s="101" t="s">
        <v>206</v>
      </c>
      <c r="D40" s="396" t="s">
        <v>602</v>
      </c>
      <c r="E40" s="143">
        <f>E41+E42+E43</f>
        <v>0</v>
      </c>
      <c r="F40" s="236"/>
      <c r="L40" s="245"/>
    </row>
    <row r="41" spans="1:12" s="103" customFormat="1" ht="18.75">
      <c r="A41" s="104" t="s">
        <v>160</v>
      </c>
      <c r="B41" s="104"/>
      <c r="C41" s="105" t="s">
        <v>207</v>
      </c>
      <c r="D41" s="380"/>
      <c r="E41" s="144">
        <v>0</v>
      </c>
      <c r="F41" s="236"/>
      <c r="L41" s="245"/>
    </row>
    <row r="42" spans="1:12" s="103" customFormat="1" ht="18.75">
      <c r="A42" s="104" t="s">
        <v>208</v>
      </c>
      <c r="B42" s="104"/>
      <c r="C42" s="105" t="s">
        <v>209</v>
      </c>
      <c r="D42" s="380"/>
      <c r="E42" s="144">
        <v>0</v>
      </c>
      <c r="F42" s="236"/>
      <c r="L42" s="245"/>
    </row>
    <row r="43" spans="1:12" s="103" customFormat="1" ht="18.75">
      <c r="A43" s="104" t="s">
        <v>210</v>
      </c>
      <c r="B43" s="104"/>
      <c r="C43" s="105" t="s">
        <v>211</v>
      </c>
      <c r="D43" s="380"/>
      <c r="E43" s="144">
        <v>0</v>
      </c>
      <c r="F43" s="236"/>
      <c r="L43" s="245"/>
    </row>
    <row r="44" spans="1:12" s="103" customFormat="1" ht="37.5">
      <c r="A44" s="210" t="s">
        <v>99</v>
      </c>
      <c r="B44" s="210"/>
      <c r="C44" s="213" t="s">
        <v>212</v>
      </c>
      <c r="D44" s="386" t="s">
        <v>884</v>
      </c>
      <c r="E44" s="212">
        <f>E45+E46+E47</f>
        <v>31154491</v>
      </c>
      <c r="F44" s="241"/>
      <c r="L44" s="245"/>
    </row>
    <row r="45" spans="1:12" s="103" customFormat="1" ht="37.5">
      <c r="A45" s="104" t="s">
        <v>161</v>
      </c>
      <c r="B45" s="104"/>
      <c r="C45" s="111" t="s">
        <v>213</v>
      </c>
      <c r="D45" s="380"/>
      <c r="E45" s="243">
        <v>21718239</v>
      </c>
      <c r="F45" s="242"/>
      <c r="G45" s="140"/>
      <c r="H45" s="140"/>
      <c r="I45" s="140"/>
      <c r="J45" s="140"/>
      <c r="L45" s="245"/>
    </row>
    <row r="46" spans="1:12" s="103" customFormat="1" ht="37.5">
      <c r="A46" s="104" t="s">
        <v>214</v>
      </c>
      <c r="B46" s="104"/>
      <c r="C46" s="111" t="s">
        <v>215</v>
      </c>
      <c r="D46" s="380"/>
      <c r="E46" s="144">
        <v>0</v>
      </c>
      <c r="F46" s="241"/>
      <c r="L46" s="245"/>
    </row>
    <row r="47" spans="1:12" s="103" customFormat="1" ht="18.75">
      <c r="A47" s="104" t="s">
        <v>216</v>
      </c>
      <c r="B47" s="104"/>
      <c r="C47" s="105" t="s">
        <v>217</v>
      </c>
      <c r="D47" s="380"/>
      <c r="E47" s="243">
        <v>9436252</v>
      </c>
      <c r="F47" s="241"/>
      <c r="L47" s="245"/>
    </row>
    <row r="48" spans="1:12" s="103" customFormat="1" ht="18.75">
      <c r="A48" s="210" t="s">
        <v>100</v>
      </c>
      <c r="B48" s="214"/>
      <c r="C48" s="215" t="s">
        <v>218</v>
      </c>
      <c r="D48" s="210" t="s">
        <v>561</v>
      </c>
      <c r="E48" s="212">
        <f>E49+E50+E51</f>
        <v>7789394488.5699997</v>
      </c>
      <c r="F48" s="241"/>
      <c r="L48" s="245"/>
    </row>
    <row r="49" spans="1:12" s="103" customFormat="1" ht="18.75">
      <c r="A49" s="104" t="s">
        <v>162</v>
      </c>
      <c r="B49" s="104"/>
      <c r="C49" s="105" t="s">
        <v>219</v>
      </c>
      <c r="D49" s="380"/>
      <c r="E49" s="243">
        <v>7789394488.5699997</v>
      </c>
      <c r="F49" s="242"/>
      <c r="G49" s="140"/>
      <c r="H49" s="140"/>
      <c r="I49" s="140"/>
      <c r="J49" s="140"/>
      <c r="L49" s="245"/>
    </row>
    <row r="50" spans="1:12" s="103" customFormat="1" ht="18.75">
      <c r="A50" s="104" t="s">
        <v>163</v>
      </c>
      <c r="B50" s="104"/>
      <c r="C50" s="105" t="s">
        <v>220</v>
      </c>
      <c r="D50" s="380"/>
      <c r="E50" s="144">
        <v>0</v>
      </c>
      <c r="F50" s="241"/>
      <c r="L50" s="245"/>
    </row>
    <row r="51" spans="1:12" s="103" customFormat="1" ht="18.75">
      <c r="A51" s="104" t="s">
        <v>164</v>
      </c>
      <c r="B51" s="104"/>
      <c r="C51" s="105" t="s">
        <v>221</v>
      </c>
      <c r="D51" s="380"/>
      <c r="E51" s="144">
        <v>0</v>
      </c>
      <c r="F51" s="241"/>
      <c r="L51" s="245"/>
    </row>
    <row r="52" spans="1:12" s="103" customFormat="1" ht="18.75">
      <c r="A52" s="108" t="s">
        <v>101</v>
      </c>
      <c r="B52" s="108"/>
      <c r="C52" s="114" t="s">
        <v>222</v>
      </c>
      <c r="D52" s="387" t="s">
        <v>882</v>
      </c>
      <c r="E52" s="244">
        <f>E53+E54+E55+E56+E57</f>
        <v>10499917</v>
      </c>
      <c r="F52" s="241"/>
      <c r="L52" s="245"/>
    </row>
    <row r="53" spans="1:12" s="103" customFormat="1" ht="18.75">
      <c r="A53" s="104" t="s">
        <v>165</v>
      </c>
      <c r="B53" s="104"/>
      <c r="C53" s="111" t="s">
        <v>223</v>
      </c>
      <c r="D53" s="382"/>
      <c r="E53" s="142"/>
      <c r="F53" s="241"/>
      <c r="L53" s="245"/>
    </row>
    <row r="54" spans="1:12" s="103" customFormat="1" ht="18.75">
      <c r="A54" s="104" t="s">
        <v>166</v>
      </c>
      <c r="B54" s="104"/>
      <c r="C54" s="105" t="s">
        <v>224</v>
      </c>
      <c r="D54" s="383"/>
      <c r="E54" s="142"/>
      <c r="F54" s="241"/>
      <c r="L54" s="245"/>
    </row>
    <row r="55" spans="1:12" s="103" customFormat="1" ht="15" customHeight="1">
      <c r="A55" s="104" t="s">
        <v>167</v>
      </c>
      <c r="B55" s="104"/>
      <c r="C55" s="112" t="s">
        <v>225</v>
      </c>
      <c r="D55" s="383"/>
      <c r="E55" s="142"/>
      <c r="F55" s="241"/>
      <c r="L55" s="245"/>
    </row>
    <row r="56" spans="1:12" s="103" customFormat="1" ht="15" customHeight="1">
      <c r="A56" s="104" t="s">
        <v>168</v>
      </c>
      <c r="B56" s="104"/>
      <c r="C56" s="105" t="s">
        <v>226</v>
      </c>
      <c r="D56" s="383"/>
      <c r="E56" s="142"/>
      <c r="F56" s="241"/>
      <c r="L56" s="245"/>
    </row>
    <row r="57" spans="1:12" s="103" customFormat="1" ht="15" customHeight="1">
      <c r="A57" s="104" t="s">
        <v>169</v>
      </c>
      <c r="B57" s="104"/>
      <c r="C57" s="105" t="s">
        <v>227</v>
      </c>
      <c r="D57" s="383"/>
      <c r="E57" s="399">
        <f>7882767+2617150</f>
        <v>10499917</v>
      </c>
      <c r="F57" s="241"/>
      <c r="L57" s="245"/>
    </row>
    <row r="58" spans="1:12" s="103" customFormat="1" ht="18.75">
      <c r="A58" s="108" t="s">
        <v>102</v>
      </c>
      <c r="B58" s="108"/>
      <c r="C58" s="109" t="s">
        <v>228</v>
      </c>
      <c r="D58" s="388" t="s">
        <v>883</v>
      </c>
      <c r="E58" s="244">
        <f>E59+E60+E61+E62+E63</f>
        <v>16182386</v>
      </c>
      <c r="F58" s="241"/>
      <c r="L58" s="245"/>
    </row>
    <row r="59" spans="1:12" s="103" customFormat="1" ht="18.75">
      <c r="A59" s="104" t="s">
        <v>229</v>
      </c>
      <c r="B59" s="104"/>
      <c r="C59" s="111" t="s">
        <v>223</v>
      </c>
      <c r="D59" s="383"/>
      <c r="E59" s="400"/>
      <c r="F59" s="241"/>
      <c r="L59" s="245"/>
    </row>
    <row r="60" spans="1:12" s="103" customFormat="1" ht="18.75">
      <c r="A60" s="104" t="s">
        <v>230</v>
      </c>
      <c r="B60" s="104"/>
      <c r="C60" s="105" t="s">
        <v>224</v>
      </c>
      <c r="D60" s="383"/>
      <c r="E60" s="142"/>
      <c r="F60" s="241"/>
      <c r="L60" s="245"/>
    </row>
    <row r="61" spans="1:12" s="103" customFormat="1" ht="18.75">
      <c r="A61" s="104" t="s">
        <v>231</v>
      </c>
      <c r="B61" s="104"/>
      <c r="C61" s="116" t="s">
        <v>225</v>
      </c>
      <c r="D61" s="383"/>
      <c r="E61" s="142"/>
      <c r="F61" s="241"/>
      <c r="L61" s="245"/>
    </row>
    <row r="62" spans="1:12" s="103" customFormat="1" ht="18.75">
      <c r="A62" s="104" t="s">
        <v>232</v>
      </c>
      <c r="B62" s="104"/>
      <c r="C62" s="105" t="s">
        <v>226</v>
      </c>
      <c r="D62" s="389"/>
      <c r="E62" s="142"/>
      <c r="F62" s="241"/>
      <c r="L62" s="245"/>
    </row>
    <row r="63" spans="1:12" s="103" customFormat="1" ht="18.75">
      <c r="A63" s="104" t="s">
        <v>233</v>
      </c>
      <c r="B63" s="104"/>
      <c r="C63" s="105" t="s">
        <v>234</v>
      </c>
      <c r="D63" s="383"/>
      <c r="E63" s="243">
        <f>12892040+1349434+1940912</f>
        <v>16182386</v>
      </c>
      <c r="F63" s="241"/>
      <c r="L63" s="245"/>
    </row>
    <row r="64" spans="1:12" s="103" customFormat="1" ht="18.75">
      <c r="A64" s="171"/>
      <c r="B64" s="171"/>
      <c r="C64" s="106"/>
      <c r="D64" s="390"/>
      <c r="E64" s="172"/>
      <c r="F64" s="241"/>
      <c r="L64" s="245"/>
    </row>
    <row r="65" spans="1:12" s="103" customFormat="1" ht="18.75">
      <c r="D65" s="391"/>
      <c r="F65" s="241"/>
      <c r="L65" s="245"/>
    </row>
    <row r="66" spans="1:12" s="103" customFormat="1" ht="18.75">
      <c r="A66" s="43" t="s">
        <v>781</v>
      </c>
      <c r="B66" s="43"/>
      <c r="C66" s="115" t="s">
        <v>251</v>
      </c>
      <c r="D66" s="391" t="s">
        <v>341</v>
      </c>
      <c r="F66" s="241"/>
      <c r="L66" s="245"/>
    </row>
    <row r="67" spans="1:12" ht="15.75">
      <c r="A67" s="57"/>
      <c r="B67" s="57"/>
      <c r="C67" s="57"/>
      <c r="D67" s="392"/>
      <c r="E67" s="57"/>
    </row>
    <row r="80" spans="1:12">
      <c r="E80" s="397"/>
    </row>
  </sheetData>
  <mergeCells count="1">
    <mergeCell ref="C5:D5"/>
  </mergeCells>
  <phoneticPr fontId="12" type="noConversion"/>
  <pageMargins left="0.75" right="0.75" top="1" bottom="1" header="0.5" footer="0.5"/>
  <pageSetup scale="49" orientation="portrait" r:id="rId1"/>
  <headerFooter alignWithMargins="0"/>
  <ignoredErrors>
    <ignoredError sqref="D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J158"/>
  <sheetViews>
    <sheetView topLeftCell="A139" workbookViewId="0">
      <selection activeCell="A161" sqref="A161"/>
    </sheetView>
  </sheetViews>
  <sheetFormatPr defaultRowHeight="12.75"/>
  <cols>
    <col min="1" max="1" width="9.140625" style="290"/>
    <col min="2" max="2" width="52.28515625" style="290" customWidth="1"/>
    <col min="3" max="3" width="9.140625" style="290"/>
    <col min="4" max="5" width="15.140625" style="290" customWidth="1"/>
    <col min="6" max="7" width="14.28515625" style="290" customWidth="1"/>
    <col min="8" max="8" width="12.5703125" style="290" customWidth="1"/>
    <col min="9" max="9" width="24.7109375" style="290" customWidth="1"/>
    <col min="10" max="16384" width="9.140625" style="290"/>
  </cols>
  <sheetData>
    <row r="1" spans="1:10" ht="15.75">
      <c r="A1" s="287"/>
      <c r="B1" s="288"/>
      <c r="C1" s="288"/>
      <c r="D1" s="288"/>
      <c r="E1" s="288"/>
      <c r="F1" s="288"/>
      <c r="G1" s="288"/>
      <c r="H1" s="289" t="s">
        <v>111</v>
      </c>
    </row>
    <row r="2" spans="1:10" ht="15.75">
      <c r="A2" s="291" t="s">
        <v>310</v>
      </c>
      <c r="B2" s="288"/>
      <c r="C2" s="288"/>
      <c r="D2" s="288"/>
      <c r="E2" s="288"/>
      <c r="F2" s="288"/>
      <c r="G2" s="288"/>
      <c r="H2" s="288"/>
    </row>
    <row r="3" spans="1:10" ht="15.75">
      <c r="A3" s="291" t="s">
        <v>311</v>
      </c>
      <c r="B3" s="288"/>
      <c r="C3" s="288"/>
      <c r="D3" s="288"/>
      <c r="E3" s="288"/>
      <c r="F3" s="288"/>
      <c r="G3" s="288"/>
      <c r="H3" s="288"/>
    </row>
    <row r="4" spans="1:10" ht="15.75">
      <c r="A4" s="291"/>
      <c r="B4" s="288"/>
      <c r="C4" s="288"/>
      <c r="D4" s="288"/>
      <c r="E4" s="288"/>
      <c r="F4" s="288"/>
      <c r="G4" s="288"/>
      <c r="H4" s="288"/>
    </row>
    <row r="5" spans="1:10" ht="16.5" customHeight="1">
      <c r="A5" s="254"/>
      <c r="B5" s="457" t="s">
        <v>650</v>
      </c>
      <c r="C5" s="458"/>
      <c r="D5" s="458"/>
      <c r="E5" s="458"/>
      <c r="F5" s="458"/>
      <c r="G5" s="458"/>
      <c r="H5" s="458"/>
    </row>
    <row r="6" spans="1:10" ht="16.5" customHeight="1" thickBot="1">
      <c r="A6" s="292"/>
      <c r="B6" s="293"/>
      <c r="C6" s="294"/>
      <c r="D6" s="294"/>
      <c r="E6" s="294"/>
      <c r="F6" s="294"/>
      <c r="G6" s="294"/>
      <c r="H6" s="255" t="s">
        <v>7</v>
      </c>
    </row>
    <row r="7" spans="1:10" ht="18.75" customHeight="1">
      <c r="A7" s="462" t="s">
        <v>625</v>
      </c>
      <c r="B7" s="462" t="s">
        <v>626</v>
      </c>
      <c r="C7" s="463" t="s">
        <v>175</v>
      </c>
      <c r="D7" s="459" t="s">
        <v>888</v>
      </c>
      <c r="E7" s="459" t="s">
        <v>889</v>
      </c>
      <c r="F7" s="462" t="s">
        <v>887</v>
      </c>
      <c r="G7" s="462"/>
      <c r="H7" s="464" t="s">
        <v>890</v>
      </c>
    </row>
    <row r="8" spans="1:10" ht="15.75" customHeight="1">
      <c r="A8" s="462"/>
      <c r="B8" s="462"/>
      <c r="C8" s="463"/>
      <c r="D8" s="460"/>
      <c r="E8" s="460"/>
      <c r="F8" s="462"/>
      <c r="G8" s="462"/>
      <c r="H8" s="464"/>
    </row>
    <row r="9" spans="1:10" ht="34.5" customHeight="1">
      <c r="A9" s="462"/>
      <c r="B9" s="462"/>
      <c r="C9" s="463"/>
      <c r="D9" s="461"/>
      <c r="E9" s="461"/>
      <c r="F9" s="286" t="s">
        <v>783</v>
      </c>
      <c r="G9" s="286" t="s">
        <v>784</v>
      </c>
      <c r="H9" s="464"/>
      <c r="J9" s="456"/>
    </row>
    <row r="10" spans="1:10">
      <c r="A10" s="256">
        <v>1</v>
      </c>
      <c r="B10" s="256">
        <v>2</v>
      </c>
      <c r="C10" s="256">
        <v>3</v>
      </c>
      <c r="D10" s="256">
        <v>4</v>
      </c>
      <c r="E10" s="256">
        <v>5</v>
      </c>
      <c r="F10" s="256">
        <v>6</v>
      </c>
      <c r="G10" s="256">
        <v>7</v>
      </c>
      <c r="H10" s="256">
        <v>8</v>
      </c>
      <c r="J10" s="456"/>
    </row>
    <row r="11" spans="1:10">
      <c r="A11" s="256"/>
      <c r="B11" s="295" t="s">
        <v>105</v>
      </c>
      <c r="C11" s="256"/>
      <c r="D11" s="256"/>
      <c r="E11" s="256"/>
      <c r="F11" s="296"/>
      <c r="G11" s="296"/>
      <c r="H11" s="296"/>
    </row>
    <row r="12" spans="1:10">
      <c r="A12" s="285">
        <v>0</v>
      </c>
      <c r="B12" s="297" t="s">
        <v>346</v>
      </c>
      <c r="C12" s="298" t="s">
        <v>254</v>
      </c>
      <c r="D12" s="297"/>
      <c r="E12" s="297"/>
      <c r="F12" s="299"/>
      <c r="G12" s="299"/>
      <c r="H12" s="300"/>
    </row>
    <row r="13" spans="1:10">
      <c r="A13" s="278"/>
      <c r="B13" s="301" t="s">
        <v>785</v>
      </c>
      <c r="C13" s="302" t="s">
        <v>255</v>
      </c>
      <c r="D13" s="275">
        <f>D14+D21+D30+D35+D45</f>
        <v>13788939000</v>
      </c>
      <c r="E13" s="275">
        <f>E14+E21+E30+E35+E45</f>
        <v>7613470000</v>
      </c>
      <c r="F13" s="275">
        <f t="shared" ref="F13:G13" si="0">F14+F21+F30+F35+F45</f>
        <v>7384104000</v>
      </c>
      <c r="G13" s="275">
        <f t="shared" si="0"/>
        <v>13807022567.41</v>
      </c>
      <c r="H13" s="275">
        <f>+G13/E13*100</f>
        <v>181.34993068088531</v>
      </c>
    </row>
    <row r="14" spans="1:10" ht="25.5">
      <c r="A14" s="278">
        <v>1</v>
      </c>
      <c r="B14" s="301" t="s">
        <v>627</v>
      </c>
      <c r="C14" s="302" t="s">
        <v>256</v>
      </c>
      <c r="D14" s="275">
        <f>D15+D16+D17+D18+D19+D20</f>
        <v>16423000</v>
      </c>
      <c r="E14" s="275">
        <f>E15+E16+E17+E18+E19+E20</f>
        <v>25057000</v>
      </c>
      <c r="F14" s="275">
        <f t="shared" ref="F14:G14" si="1">F15+F16+F17+F18+F19+F20</f>
        <v>18162000</v>
      </c>
      <c r="G14" s="275">
        <f t="shared" si="1"/>
        <v>16012788</v>
      </c>
      <c r="H14" s="275">
        <f>+G14/E14*100</f>
        <v>63.905447579518693</v>
      </c>
    </row>
    <row r="15" spans="1:10" ht="25.5">
      <c r="A15" s="256" t="s">
        <v>347</v>
      </c>
      <c r="B15" s="303" t="s">
        <v>348</v>
      </c>
      <c r="C15" s="304" t="s">
        <v>257</v>
      </c>
      <c r="D15" s="260"/>
      <c r="E15" s="260"/>
      <c r="F15" s="260"/>
      <c r="G15" s="260"/>
      <c r="H15" s="296"/>
    </row>
    <row r="16" spans="1:10" ht="25.5">
      <c r="A16" s="256" t="s">
        <v>349</v>
      </c>
      <c r="B16" s="303" t="s">
        <v>350</v>
      </c>
      <c r="C16" s="304" t="s">
        <v>258</v>
      </c>
      <c r="D16" s="260">
        <v>16423000</v>
      </c>
      <c r="E16" s="260">
        <v>25057000</v>
      </c>
      <c r="F16" s="260">
        <v>18162000</v>
      </c>
      <c r="G16" s="260">
        <v>16012788</v>
      </c>
      <c r="H16" s="260">
        <f>+G16/E16*100</f>
        <v>63.905447579518693</v>
      </c>
    </row>
    <row r="17" spans="1:8" ht="25.5">
      <c r="A17" s="256" t="s">
        <v>351</v>
      </c>
      <c r="B17" s="303" t="s">
        <v>352</v>
      </c>
      <c r="C17" s="304" t="s">
        <v>259</v>
      </c>
      <c r="D17" s="260"/>
      <c r="E17" s="260"/>
      <c r="F17" s="260"/>
      <c r="G17" s="260"/>
      <c r="H17" s="296"/>
    </row>
    <row r="18" spans="1:8" ht="25.5">
      <c r="A18" s="256" t="s">
        <v>353</v>
      </c>
      <c r="B18" s="303" t="s">
        <v>354</v>
      </c>
      <c r="C18" s="304" t="s">
        <v>260</v>
      </c>
      <c r="D18" s="260"/>
      <c r="E18" s="260"/>
      <c r="F18" s="260"/>
      <c r="G18" s="260"/>
      <c r="H18" s="296"/>
    </row>
    <row r="19" spans="1:8" ht="25.5">
      <c r="A19" s="256" t="s">
        <v>355</v>
      </c>
      <c r="B19" s="303" t="s">
        <v>356</v>
      </c>
      <c r="C19" s="304" t="s">
        <v>261</v>
      </c>
      <c r="D19" s="260"/>
      <c r="E19" s="260"/>
      <c r="F19" s="260"/>
      <c r="G19" s="260"/>
      <c r="H19" s="296"/>
    </row>
    <row r="20" spans="1:8" ht="25.5">
      <c r="A20" s="256" t="s">
        <v>357</v>
      </c>
      <c r="B20" s="303" t="s">
        <v>358</v>
      </c>
      <c r="C20" s="304" t="s">
        <v>262</v>
      </c>
      <c r="D20" s="260"/>
      <c r="E20" s="260"/>
      <c r="F20" s="260"/>
      <c r="G20" s="260"/>
      <c r="H20" s="296"/>
    </row>
    <row r="21" spans="1:8" ht="25.5">
      <c r="A21" s="273">
        <v>2</v>
      </c>
      <c r="B21" s="301" t="s">
        <v>628</v>
      </c>
      <c r="C21" s="302" t="s">
        <v>191</v>
      </c>
      <c r="D21" s="275">
        <f>D22+D23+D24+D25+D26+D27+D28+D29</f>
        <v>13684793000</v>
      </c>
      <c r="E21" s="275">
        <f>E22+E23+E24+E25+E26+E27+E28+E29</f>
        <v>7507449000</v>
      </c>
      <c r="F21" s="275">
        <f t="shared" ref="F21:G21" si="2">F22+F23+F24+F25+F26+F27+F28+F29</f>
        <v>7281093000</v>
      </c>
      <c r="G21" s="275">
        <f t="shared" si="2"/>
        <v>13703979808.41</v>
      </c>
      <c r="H21" s="275">
        <f>+G21/E21*100</f>
        <v>182.53843360654199</v>
      </c>
    </row>
    <row r="22" spans="1:8" ht="25.5">
      <c r="A22" s="256" t="s">
        <v>359</v>
      </c>
      <c r="B22" s="303" t="s">
        <v>360</v>
      </c>
      <c r="C22" s="304" t="s">
        <v>187</v>
      </c>
      <c r="D22" s="260"/>
      <c r="E22" s="260"/>
      <c r="F22" s="260"/>
      <c r="G22" s="260"/>
      <c r="H22" s="296"/>
    </row>
    <row r="23" spans="1:8" ht="25.5">
      <c r="A23" s="256" t="s">
        <v>361</v>
      </c>
      <c r="B23" s="303" t="s">
        <v>362</v>
      </c>
      <c r="C23" s="304" t="s">
        <v>106</v>
      </c>
      <c r="D23" s="260">
        <v>10204370000</v>
      </c>
      <c r="E23" s="260">
        <v>3825892000</v>
      </c>
      <c r="F23" s="260">
        <v>3856292000</v>
      </c>
      <c r="G23" s="260">
        <v>10191352483</v>
      </c>
      <c r="H23" s="260">
        <f t="shared" ref="H23:H27" si="3">+G23/E23*100</f>
        <v>266.37846763578273</v>
      </c>
    </row>
    <row r="24" spans="1:8" ht="25.5">
      <c r="A24" s="256" t="s">
        <v>363</v>
      </c>
      <c r="B24" s="303" t="s">
        <v>364</v>
      </c>
      <c r="C24" s="304" t="s">
        <v>263</v>
      </c>
      <c r="D24" s="260">
        <v>46752000</v>
      </c>
      <c r="E24" s="260">
        <v>340700000</v>
      </c>
      <c r="F24" s="260">
        <v>126136000</v>
      </c>
      <c r="G24" s="260">
        <v>69813193</v>
      </c>
      <c r="H24" s="260">
        <f t="shared" si="3"/>
        <v>20.491104490754331</v>
      </c>
    </row>
    <row r="25" spans="1:8" ht="25.5">
      <c r="A25" s="256" t="s">
        <v>365</v>
      </c>
      <c r="B25" s="303" t="s">
        <v>366</v>
      </c>
      <c r="C25" s="304" t="s">
        <v>264</v>
      </c>
      <c r="D25" s="260">
        <v>3426161000</v>
      </c>
      <c r="E25" s="260">
        <v>3285578000</v>
      </c>
      <c r="F25" s="260">
        <v>3285578000</v>
      </c>
      <c r="G25" s="260">
        <v>3426160202</v>
      </c>
      <c r="H25" s="260">
        <f t="shared" si="3"/>
        <v>104.27876623230372</v>
      </c>
    </row>
    <row r="26" spans="1:8" ht="25.5">
      <c r="A26" s="256" t="s">
        <v>367</v>
      </c>
      <c r="B26" s="303" t="s">
        <v>368</v>
      </c>
      <c r="C26" s="304" t="s">
        <v>265</v>
      </c>
      <c r="D26" s="260">
        <v>442000</v>
      </c>
      <c r="E26" s="260">
        <v>442000</v>
      </c>
      <c r="F26" s="260">
        <v>442000</v>
      </c>
      <c r="G26" s="260">
        <v>442044</v>
      </c>
      <c r="H26" s="260">
        <f t="shared" si="3"/>
        <v>100.00995475113122</v>
      </c>
    </row>
    <row r="27" spans="1:8" ht="25.5">
      <c r="A27" s="256" t="s">
        <v>369</v>
      </c>
      <c r="B27" s="303" t="s">
        <v>370</v>
      </c>
      <c r="C27" s="304" t="s">
        <v>198</v>
      </c>
      <c r="D27" s="260">
        <v>7068000</v>
      </c>
      <c r="E27" s="260">
        <v>54837000</v>
      </c>
      <c r="F27" s="260">
        <v>12645000</v>
      </c>
      <c r="G27" s="260">
        <v>16211886.41</v>
      </c>
      <c r="H27" s="260">
        <f t="shared" si="3"/>
        <v>29.563773382934883</v>
      </c>
    </row>
    <row r="28" spans="1:8" ht="25.5">
      <c r="A28" s="256" t="s">
        <v>371</v>
      </c>
      <c r="B28" s="303" t="s">
        <v>372</v>
      </c>
      <c r="C28" s="304" t="s">
        <v>266</v>
      </c>
      <c r="D28" s="260"/>
      <c r="E28" s="260"/>
      <c r="F28" s="260"/>
      <c r="G28" s="260"/>
      <c r="H28" s="296"/>
    </row>
    <row r="29" spans="1:8" ht="25.5">
      <c r="A29" s="256" t="s">
        <v>373</v>
      </c>
      <c r="B29" s="303" t="s">
        <v>374</v>
      </c>
      <c r="C29" s="304" t="s">
        <v>178</v>
      </c>
      <c r="D29" s="260"/>
      <c r="E29" s="260"/>
      <c r="F29" s="260"/>
      <c r="G29" s="260"/>
      <c r="H29" s="296"/>
    </row>
    <row r="30" spans="1:8">
      <c r="A30" s="273">
        <v>3</v>
      </c>
      <c r="B30" s="301" t="s">
        <v>375</v>
      </c>
      <c r="C30" s="302" t="s">
        <v>244</v>
      </c>
      <c r="D30" s="275">
        <f>D31+D32+D33+D34</f>
        <v>0</v>
      </c>
      <c r="E30" s="275">
        <f>E31+E32+E33+E34</f>
        <v>0</v>
      </c>
      <c r="F30" s="275">
        <f t="shared" ref="F30:G30" si="4">F31+F32+F33+F34</f>
        <v>0</v>
      </c>
      <c r="G30" s="275">
        <f t="shared" si="4"/>
        <v>0</v>
      </c>
      <c r="H30" s="275"/>
    </row>
    <row r="31" spans="1:8" ht="25.5">
      <c r="A31" s="256" t="s">
        <v>376</v>
      </c>
      <c r="B31" s="303" t="s">
        <v>377</v>
      </c>
      <c r="C31" s="304" t="s">
        <v>267</v>
      </c>
      <c r="D31" s="260"/>
      <c r="E31" s="260"/>
      <c r="F31" s="260"/>
      <c r="G31" s="260"/>
      <c r="H31" s="296"/>
    </row>
    <row r="32" spans="1:8" ht="25.5">
      <c r="A32" s="256" t="s">
        <v>378</v>
      </c>
      <c r="B32" s="303" t="s">
        <v>379</v>
      </c>
      <c r="C32" s="304" t="s">
        <v>268</v>
      </c>
      <c r="D32" s="260"/>
      <c r="E32" s="260"/>
      <c r="F32" s="260"/>
      <c r="G32" s="260"/>
      <c r="H32" s="296"/>
    </row>
    <row r="33" spans="1:8" ht="25.5">
      <c r="A33" s="256" t="s">
        <v>380</v>
      </c>
      <c r="B33" s="303" t="s">
        <v>381</v>
      </c>
      <c r="C33" s="304" t="s">
        <v>269</v>
      </c>
      <c r="D33" s="260"/>
      <c r="E33" s="260"/>
      <c r="F33" s="260"/>
      <c r="G33" s="260"/>
      <c r="H33" s="296"/>
    </row>
    <row r="34" spans="1:8" ht="25.5">
      <c r="A34" s="256" t="s">
        <v>382</v>
      </c>
      <c r="B34" s="303" t="s">
        <v>383</v>
      </c>
      <c r="C34" s="304" t="s">
        <v>270</v>
      </c>
      <c r="D34" s="260"/>
      <c r="E34" s="260"/>
      <c r="F34" s="260"/>
      <c r="G34" s="260"/>
      <c r="H34" s="296"/>
    </row>
    <row r="35" spans="1:8" ht="25.5">
      <c r="A35" s="273" t="s">
        <v>384</v>
      </c>
      <c r="B35" s="301" t="s">
        <v>629</v>
      </c>
      <c r="C35" s="302" t="s">
        <v>271</v>
      </c>
      <c r="D35" s="275">
        <f>D36+D37+D38+D39+D40+D41+D42+D43+D44</f>
        <v>87723000</v>
      </c>
      <c r="E35" s="275">
        <f>E36+E37+E38+E39+E40+E41+E42+E43+E44</f>
        <v>80964000</v>
      </c>
      <c r="F35" s="275">
        <f t="shared" ref="F35:G35" si="5">F36+F37+F38+F39+F40+F41+F42+F43+F44</f>
        <v>84849000</v>
      </c>
      <c r="G35" s="275">
        <f t="shared" si="5"/>
        <v>87029971</v>
      </c>
      <c r="H35" s="275">
        <f>+G35/E35*100</f>
        <v>107.49218294550664</v>
      </c>
    </row>
    <row r="36" spans="1:8" ht="25.5">
      <c r="A36" s="256" t="s">
        <v>385</v>
      </c>
      <c r="B36" s="303" t="s">
        <v>386</v>
      </c>
      <c r="C36" s="304" t="s">
        <v>272</v>
      </c>
      <c r="D36" s="260"/>
      <c r="E36" s="260"/>
      <c r="F36" s="260"/>
      <c r="G36" s="260"/>
      <c r="H36" s="296"/>
    </row>
    <row r="37" spans="1:8" ht="25.5">
      <c r="A37" s="256" t="s">
        <v>387</v>
      </c>
      <c r="B37" s="303" t="s">
        <v>388</v>
      </c>
      <c r="C37" s="304" t="s">
        <v>513</v>
      </c>
      <c r="D37" s="260"/>
      <c r="E37" s="260"/>
      <c r="F37" s="260"/>
      <c r="G37" s="260"/>
      <c r="H37" s="296"/>
    </row>
    <row r="38" spans="1:8" ht="25.5">
      <c r="A38" s="256" t="s">
        <v>389</v>
      </c>
      <c r="B38" s="303" t="s">
        <v>390</v>
      </c>
      <c r="C38" s="304" t="s">
        <v>514</v>
      </c>
      <c r="D38" s="260"/>
      <c r="E38" s="260"/>
      <c r="F38" s="260"/>
      <c r="G38" s="260"/>
      <c r="H38" s="296"/>
    </row>
    <row r="39" spans="1:8" ht="38.25">
      <c r="A39" s="256" t="s">
        <v>391</v>
      </c>
      <c r="B39" s="303" t="s">
        <v>392</v>
      </c>
      <c r="C39" s="304" t="s">
        <v>515</v>
      </c>
      <c r="D39" s="260"/>
      <c r="E39" s="260"/>
      <c r="F39" s="260"/>
      <c r="G39" s="260"/>
      <c r="H39" s="296"/>
    </row>
    <row r="40" spans="1:8" ht="38.25">
      <c r="A40" s="256" t="s">
        <v>391</v>
      </c>
      <c r="B40" s="303" t="s">
        <v>393</v>
      </c>
      <c r="C40" s="304" t="s">
        <v>516</v>
      </c>
      <c r="D40" s="260"/>
      <c r="E40" s="260"/>
      <c r="F40" s="260"/>
      <c r="G40" s="260"/>
      <c r="H40" s="296"/>
    </row>
    <row r="41" spans="1:8" ht="25.5">
      <c r="A41" s="256" t="s">
        <v>394</v>
      </c>
      <c r="B41" s="303" t="s">
        <v>395</v>
      </c>
      <c r="C41" s="304" t="s">
        <v>517</v>
      </c>
      <c r="D41" s="260"/>
      <c r="E41" s="260"/>
      <c r="F41" s="260"/>
      <c r="G41" s="260"/>
      <c r="H41" s="296"/>
    </row>
    <row r="42" spans="1:8" ht="25.5">
      <c r="A42" s="256" t="s">
        <v>394</v>
      </c>
      <c r="B42" s="303" t="s">
        <v>396</v>
      </c>
      <c r="C42" s="304" t="s">
        <v>518</v>
      </c>
      <c r="D42" s="260"/>
      <c r="E42" s="260"/>
      <c r="F42" s="260"/>
      <c r="G42" s="260"/>
      <c r="H42" s="296"/>
    </row>
    <row r="43" spans="1:8" ht="25.5">
      <c r="A43" s="256" t="s">
        <v>397</v>
      </c>
      <c r="B43" s="303" t="s">
        <v>398</v>
      </c>
      <c r="C43" s="304" t="s">
        <v>519</v>
      </c>
      <c r="D43" s="260"/>
      <c r="E43" s="260"/>
      <c r="F43" s="260"/>
      <c r="G43" s="260"/>
      <c r="H43" s="296"/>
    </row>
    <row r="44" spans="1:8" ht="25.5">
      <c r="A44" s="256" t="s">
        <v>399</v>
      </c>
      <c r="B44" s="303" t="s">
        <v>400</v>
      </c>
      <c r="C44" s="304" t="s">
        <v>520</v>
      </c>
      <c r="D44" s="260">
        <v>87723000</v>
      </c>
      <c r="E44" s="260">
        <v>80964000</v>
      </c>
      <c r="F44" s="260">
        <v>84849000</v>
      </c>
      <c r="G44" s="260">
        <v>87029971</v>
      </c>
      <c r="H44" s="260">
        <f>+G44/E44*100</f>
        <v>107.49218294550664</v>
      </c>
    </row>
    <row r="45" spans="1:8" ht="25.5">
      <c r="A45" s="273">
        <v>5</v>
      </c>
      <c r="B45" s="301" t="s">
        <v>630</v>
      </c>
      <c r="C45" s="302" t="s">
        <v>521</v>
      </c>
      <c r="D45" s="275">
        <f>D46+D47+D48+D49+D50+D51+D52</f>
        <v>0</v>
      </c>
      <c r="E45" s="275">
        <f>E46+E47+E48+E49+E50+E51+E52</f>
        <v>0</v>
      </c>
      <c r="F45" s="275">
        <f t="shared" ref="F45:G45" si="6">F46+F47+F48+F49+F50+F51+F52</f>
        <v>0</v>
      </c>
      <c r="G45" s="275">
        <f t="shared" si="6"/>
        <v>0</v>
      </c>
      <c r="H45" s="275"/>
    </row>
    <row r="46" spans="1:8" ht="25.5">
      <c r="A46" s="256" t="s">
        <v>401</v>
      </c>
      <c r="B46" s="303" t="s">
        <v>402</v>
      </c>
      <c r="C46" s="304" t="s">
        <v>522</v>
      </c>
      <c r="D46" s="260"/>
      <c r="E46" s="260"/>
      <c r="F46" s="260"/>
      <c r="G46" s="260"/>
      <c r="H46" s="296"/>
    </row>
    <row r="47" spans="1:8" ht="25.5">
      <c r="A47" s="256" t="s">
        <v>403</v>
      </c>
      <c r="B47" s="303" t="s">
        <v>404</v>
      </c>
      <c r="C47" s="304" t="s">
        <v>523</v>
      </c>
      <c r="D47" s="260"/>
      <c r="E47" s="260"/>
      <c r="F47" s="260"/>
      <c r="G47" s="260"/>
      <c r="H47" s="296"/>
    </row>
    <row r="48" spans="1:8" ht="25.5">
      <c r="A48" s="256" t="s">
        <v>405</v>
      </c>
      <c r="B48" s="303" t="s">
        <v>406</v>
      </c>
      <c r="C48" s="304" t="s">
        <v>524</v>
      </c>
      <c r="D48" s="260"/>
      <c r="E48" s="260"/>
      <c r="F48" s="260"/>
      <c r="G48" s="260"/>
      <c r="H48" s="296"/>
    </row>
    <row r="49" spans="1:8" ht="25.5">
      <c r="A49" s="256" t="s">
        <v>631</v>
      </c>
      <c r="B49" s="303" t="s">
        <v>632</v>
      </c>
      <c r="C49" s="304" t="s">
        <v>525</v>
      </c>
      <c r="D49" s="260"/>
      <c r="E49" s="260"/>
      <c r="F49" s="260"/>
      <c r="G49" s="260"/>
      <c r="H49" s="296"/>
    </row>
    <row r="50" spans="1:8" ht="25.5">
      <c r="A50" s="256" t="s">
        <v>407</v>
      </c>
      <c r="B50" s="303" t="s">
        <v>408</v>
      </c>
      <c r="C50" s="304" t="s">
        <v>526</v>
      </c>
      <c r="D50" s="260"/>
      <c r="E50" s="260"/>
      <c r="F50" s="260"/>
      <c r="G50" s="260"/>
      <c r="H50" s="296"/>
    </row>
    <row r="51" spans="1:8" ht="25.5">
      <c r="A51" s="256" t="s">
        <v>409</v>
      </c>
      <c r="B51" s="303" t="s">
        <v>410</v>
      </c>
      <c r="C51" s="304" t="s">
        <v>527</v>
      </c>
      <c r="D51" s="260"/>
      <c r="E51" s="260"/>
      <c r="F51" s="260"/>
      <c r="G51" s="260"/>
      <c r="H51" s="296"/>
    </row>
    <row r="52" spans="1:8" ht="25.5">
      <c r="A52" s="256" t="s">
        <v>411</v>
      </c>
      <c r="B52" s="303" t="s">
        <v>412</v>
      </c>
      <c r="C52" s="304" t="s">
        <v>528</v>
      </c>
      <c r="D52" s="260"/>
      <c r="E52" s="260"/>
      <c r="F52" s="260"/>
      <c r="G52" s="260"/>
      <c r="H52" s="296"/>
    </row>
    <row r="53" spans="1:8">
      <c r="A53" s="273">
        <v>288</v>
      </c>
      <c r="B53" s="301" t="s">
        <v>295</v>
      </c>
      <c r="C53" s="302" t="s">
        <v>529</v>
      </c>
      <c r="D53" s="275"/>
      <c r="E53" s="275"/>
      <c r="F53" s="276"/>
      <c r="G53" s="276"/>
      <c r="H53" s="275"/>
    </row>
    <row r="54" spans="1:8" ht="25.5">
      <c r="A54" s="273"/>
      <c r="B54" s="301" t="s">
        <v>633</v>
      </c>
      <c r="C54" s="302" t="s">
        <v>530</v>
      </c>
      <c r="D54" s="275">
        <f>D55+D62+D70+D71+D72+D73+D79+D80+D81</f>
        <v>841642000</v>
      </c>
      <c r="E54" s="275">
        <f>E55+E62+E70+E71+E72+E73+E79+E80+E81</f>
        <v>481605000</v>
      </c>
      <c r="F54" s="275">
        <f t="shared" ref="F54:G54" si="7">F55+F62+F70+F71+F72+F73+F79+F80+F81</f>
        <v>804360000</v>
      </c>
      <c r="G54" s="275">
        <f t="shared" si="7"/>
        <v>792186160.54999995</v>
      </c>
      <c r="H54" s="275">
        <f t="shared" ref="H54:H55" si="8">+G54/E54*100</f>
        <v>164.48877410948805</v>
      </c>
    </row>
    <row r="55" spans="1:8">
      <c r="A55" s="273" t="s">
        <v>413</v>
      </c>
      <c r="B55" s="301" t="s">
        <v>414</v>
      </c>
      <c r="C55" s="302" t="s">
        <v>531</v>
      </c>
      <c r="D55" s="275">
        <f>D56+D57+D58+D59+D60+D61</f>
        <v>13519000</v>
      </c>
      <c r="E55" s="275">
        <f>E56+E57+E58+E59+E60+E61</f>
        <v>13405000</v>
      </c>
      <c r="F55" s="275">
        <f t="shared" ref="F55:G55" si="9">F56+F57+F58+F59+F60+F61</f>
        <v>11332000</v>
      </c>
      <c r="G55" s="275">
        <f t="shared" si="9"/>
        <v>15403392</v>
      </c>
      <c r="H55" s="275">
        <f t="shared" si="8"/>
        <v>114.90781051846326</v>
      </c>
    </row>
    <row r="56" spans="1:8">
      <c r="A56" s="256">
        <v>10</v>
      </c>
      <c r="B56" s="303" t="s">
        <v>415</v>
      </c>
      <c r="C56" s="304" t="s">
        <v>532</v>
      </c>
      <c r="D56" s="260">
        <v>12537000</v>
      </c>
      <c r="E56" s="260">
        <v>12615000</v>
      </c>
      <c r="F56" s="260">
        <v>10696000</v>
      </c>
      <c r="G56" s="260">
        <v>14895544</v>
      </c>
      <c r="H56" s="260">
        <f>+G56/E56*100</f>
        <v>118.07803408640507</v>
      </c>
    </row>
    <row r="57" spans="1:8">
      <c r="A57" s="256">
        <v>11</v>
      </c>
      <c r="B57" s="303" t="s">
        <v>416</v>
      </c>
      <c r="C57" s="304" t="s">
        <v>533</v>
      </c>
      <c r="D57" s="260"/>
      <c r="E57" s="260"/>
      <c r="F57" s="260"/>
      <c r="G57" s="260"/>
      <c r="H57" s="296"/>
    </row>
    <row r="58" spans="1:8">
      <c r="A58" s="256">
        <v>12</v>
      </c>
      <c r="B58" s="303" t="s">
        <v>417</v>
      </c>
      <c r="C58" s="304" t="s">
        <v>534</v>
      </c>
      <c r="D58" s="260"/>
      <c r="E58" s="260"/>
      <c r="F58" s="260"/>
      <c r="G58" s="260"/>
      <c r="H58" s="296"/>
    </row>
    <row r="59" spans="1:8">
      <c r="A59" s="256">
        <v>13</v>
      </c>
      <c r="B59" s="303" t="s">
        <v>418</v>
      </c>
      <c r="C59" s="304" t="s">
        <v>535</v>
      </c>
      <c r="D59" s="260"/>
      <c r="E59" s="260"/>
      <c r="F59" s="260"/>
      <c r="G59" s="260"/>
      <c r="H59" s="296"/>
    </row>
    <row r="60" spans="1:8">
      <c r="A60" s="256">
        <v>14</v>
      </c>
      <c r="B60" s="303" t="s">
        <v>419</v>
      </c>
      <c r="C60" s="304" t="s">
        <v>536</v>
      </c>
      <c r="D60" s="260"/>
      <c r="E60" s="260"/>
      <c r="F60" s="260"/>
      <c r="G60" s="260"/>
      <c r="H60" s="296"/>
    </row>
    <row r="61" spans="1:8">
      <c r="A61" s="256">
        <v>15</v>
      </c>
      <c r="B61" s="303" t="s">
        <v>420</v>
      </c>
      <c r="C61" s="304" t="s">
        <v>537</v>
      </c>
      <c r="D61" s="260">
        <v>982000</v>
      </c>
      <c r="E61" s="260">
        <v>790000</v>
      </c>
      <c r="F61" s="260">
        <v>636000</v>
      </c>
      <c r="G61" s="260">
        <v>507848</v>
      </c>
      <c r="H61" s="260">
        <f>+G61/E61*100</f>
        <v>64.28455696202532</v>
      </c>
    </row>
    <row r="62" spans="1:8" ht="25.5">
      <c r="A62" s="273"/>
      <c r="B62" s="301" t="s">
        <v>421</v>
      </c>
      <c r="C62" s="302" t="s">
        <v>538</v>
      </c>
      <c r="D62" s="275">
        <f>D63+D64+D65+D66+D67+D68+D69</f>
        <v>35066000</v>
      </c>
      <c r="E62" s="275">
        <f>E63+E64+E65+E66+E67+E68+E69</f>
        <v>48500000</v>
      </c>
      <c r="F62" s="275">
        <f t="shared" ref="F62:G62" si="10">F63+F64+F65+F66+F67+F68+F69</f>
        <v>54468000</v>
      </c>
      <c r="G62" s="275">
        <f t="shared" si="10"/>
        <v>35209935</v>
      </c>
      <c r="H62" s="275">
        <f>+G62/E62*100</f>
        <v>72.597804123711342</v>
      </c>
    </row>
    <row r="63" spans="1:8" ht="25.5">
      <c r="A63" s="256" t="s">
        <v>422</v>
      </c>
      <c r="B63" s="303" t="s">
        <v>634</v>
      </c>
      <c r="C63" s="304" t="s">
        <v>539</v>
      </c>
      <c r="D63" s="260"/>
      <c r="E63" s="260"/>
      <c r="F63" s="260"/>
      <c r="G63" s="260"/>
      <c r="H63" s="296"/>
    </row>
    <row r="64" spans="1:8" ht="25.5">
      <c r="A64" s="256" t="s">
        <v>423</v>
      </c>
      <c r="B64" s="303" t="s">
        <v>635</v>
      </c>
      <c r="C64" s="304" t="s">
        <v>540</v>
      </c>
      <c r="D64" s="260"/>
      <c r="E64" s="260"/>
      <c r="F64" s="260"/>
      <c r="G64" s="260"/>
      <c r="H64" s="296"/>
    </row>
    <row r="65" spans="1:9" ht="25.5">
      <c r="A65" s="256" t="s">
        <v>424</v>
      </c>
      <c r="B65" s="303" t="s">
        <v>636</v>
      </c>
      <c r="C65" s="304" t="s">
        <v>541</v>
      </c>
      <c r="D65" s="260"/>
      <c r="E65" s="260"/>
      <c r="F65" s="260"/>
      <c r="G65" s="260"/>
      <c r="H65" s="296"/>
    </row>
    <row r="66" spans="1:9" ht="25.5">
      <c r="A66" s="256" t="s">
        <v>425</v>
      </c>
      <c r="B66" s="303" t="s">
        <v>637</v>
      </c>
      <c r="C66" s="304" t="s">
        <v>542</v>
      </c>
      <c r="D66" s="260"/>
      <c r="E66" s="260"/>
      <c r="F66" s="260"/>
      <c r="G66" s="260"/>
      <c r="H66" s="296"/>
    </row>
    <row r="67" spans="1:9" ht="25.5">
      <c r="A67" s="256" t="s">
        <v>426</v>
      </c>
      <c r="B67" s="303" t="s">
        <v>427</v>
      </c>
      <c r="C67" s="304" t="s">
        <v>543</v>
      </c>
      <c r="D67" s="260">
        <v>35066000</v>
      </c>
      <c r="E67" s="260">
        <v>48500000</v>
      </c>
      <c r="F67" s="260">
        <v>54468000</v>
      </c>
      <c r="G67" s="260">
        <v>35209935</v>
      </c>
      <c r="H67" s="260">
        <f>+G67/E67*100</f>
        <v>72.597804123711342</v>
      </c>
    </row>
    <row r="68" spans="1:9" ht="25.5">
      <c r="A68" s="256" t="s">
        <v>638</v>
      </c>
      <c r="B68" s="303" t="s">
        <v>428</v>
      </c>
      <c r="C68" s="304" t="s">
        <v>544</v>
      </c>
      <c r="D68" s="260"/>
      <c r="E68" s="260"/>
      <c r="F68" s="260"/>
      <c r="G68" s="260"/>
      <c r="H68" s="296"/>
    </row>
    <row r="69" spans="1:9" ht="25.5">
      <c r="A69" s="256" t="s">
        <v>429</v>
      </c>
      <c r="B69" s="303" t="s">
        <v>430</v>
      </c>
      <c r="C69" s="304" t="s">
        <v>545</v>
      </c>
      <c r="D69" s="260"/>
      <c r="E69" s="260"/>
      <c r="F69" s="260"/>
      <c r="G69" s="260"/>
      <c r="H69" s="296"/>
    </row>
    <row r="70" spans="1:9">
      <c r="A70" s="257">
        <v>21</v>
      </c>
      <c r="B70" s="295" t="s">
        <v>431</v>
      </c>
      <c r="C70" s="304" t="s">
        <v>546</v>
      </c>
      <c r="D70" s="305"/>
      <c r="E70" s="305"/>
      <c r="F70" s="260"/>
      <c r="G70" s="260"/>
      <c r="H70" s="296"/>
    </row>
    <row r="71" spans="1:9">
      <c r="A71" s="257">
        <v>22</v>
      </c>
      <c r="B71" s="295" t="s">
        <v>432</v>
      </c>
      <c r="C71" s="304" t="s">
        <v>547</v>
      </c>
      <c r="D71" s="305">
        <v>33527000</v>
      </c>
      <c r="E71" s="305">
        <v>40615000</v>
      </c>
      <c r="F71" s="260">
        <v>36161000</v>
      </c>
      <c r="G71" s="260">
        <v>32099825</v>
      </c>
      <c r="H71" s="260">
        <f>+G71/E71*100</f>
        <v>79.034408469777176</v>
      </c>
    </row>
    <row r="72" spans="1:9" ht="25.5">
      <c r="A72" s="257">
        <v>236</v>
      </c>
      <c r="B72" s="295" t="s">
        <v>433</v>
      </c>
      <c r="C72" s="304" t="s">
        <v>548</v>
      </c>
      <c r="D72" s="305"/>
      <c r="E72" s="305"/>
      <c r="F72" s="260"/>
      <c r="G72" s="260"/>
      <c r="H72" s="296"/>
    </row>
    <row r="73" spans="1:9" ht="25.5">
      <c r="A73" s="273" t="s">
        <v>434</v>
      </c>
      <c r="B73" s="301" t="s">
        <v>435</v>
      </c>
      <c r="C73" s="302" t="s">
        <v>549</v>
      </c>
      <c r="D73" s="275">
        <f>D74+D75+D76+D77+D78</f>
        <v>742826000</v>
      </c>
      <c r="E73" s="275">
        <f>E74+E75+E76+E77+E78</f>
        <v>361585000</v>
      </c>
      <c r="F73" s="275">
        <f t="shared" ref="F73:G73" si="11">F74+F75+F76+F77+F78</f>
        <v>689699000</v>
      </c>
      <c r="G73" s="275">
        <f t="shared" si="11"/>
        <v>682401965</v>
      </c>
      <c r="H73" s="275">
        <f>+G73/E73*100</f>
        <v>188.72518633239764</v>
      </c>
    </row>
    <row r="74" spans="1:9" ht="25.5">
      <c r="A74" s="256" t="s">
        <v>436</v>
      </c>
      <c r="B74" s="303" t="s">
        <v>639</v>
      </c>
      <c r="C74" s="304" t="s">
        <v>550</v>
      </c>
      <c r="D74" s="260"/>
      <c r="E74" s="260"/>
      <c r="F74" s="260"/>
      <c r="G74" s="260"/>
      <c r="H74" s="296"/>
    </row>
    <row r="75" spans="1:9" ht="25.5">
      <c r="A75" s="256" t="s">
        <v>437</v>
      </c>
      <c r="B75" s="303" t="s">
        <v>640</v>
      </c>
      <c r="C75" s="304" t="s">
        <v>551</v>
      </c>
      <c r="D75" s="260"/>
      <c r="E75" s="260"/>
      <c r="F75" s="260"/>
      <c r="G75" s="260"/>
      <c r="H75" s="296"/>
    </row>
    <row r="76" spans="1:9" ht="25.5">
      <c r="A76" s="256" t="s">
        <v>438</v>
      </c>
      <c r="B76" s="303" t="s">
        <v>439</v>
      </c>
      <c r="C76" s="304" t="s">
        <v>552</v>
      </c>
      <c r="D76" s="260"/>
      <c r="E76" s="260"/>
      <c r="F76" s="260"/>
      <c r="G76" s="260"/>
      <c r="H76" s="296"/>
    </row>
    <row r="77" spans="1:9" ht="25.5">
      <c r="A77" s="256" t="s">
        <v>440</v>
      </c>
      <c r="B77" s="303" t="s">
        <v>441</v>
      </c>
      <c r="C77" s="304" t="s">
        <v>553</v>
      </c>
      <c r="D77" s="260"/>
      <c r="E77" s="260"/>
      <c r="F77" s="260"/>
      <c r="G77" s="260"/>
      <c r="H77" s="296"/>
    </row>
    <row r="78" spans="1:9" ht="38.25">
      <c r="A78" s="256" t="s">
        <v>442</v>
      </c>
      <c r="B78" s="303" t="s">
        <v>443</v>
      </c>
      <c r="C78" s="304" t="s">
        <v>554</v>
      </c>
      <c r="D78" s="260">
        <v>742826000</v>
      </c>
      <c r="E78" s="260">
        <v>361585000</v>
      </c>
      <c r="F78" s="260">
        <v>689699000</v>
      </c>
      <c r="G78" s="260">
        <v>682401965</v>
      </c>
      <c r="H78" s="260">
        <f>+G78/E78*100</f>
        <v>188.72518633239764</v>
      </c>
      <c r="I78" s="312"/>
    </row>
    <row r="79" spans="1:9">
      <c r="A79" s="257">
        <v>24</v>
      </c>
      <c r="B79" s="295" t="s">
        <v>444</v>
      </c>
      <c r="C79" s="304" t="s">
        <v>555</v>
      </c>
      <c r="D79" s="409">
        <v>13259000</v>
      </c>
      <c r="E79" s="409">
        <v>17500000</v>
      </c>
      <c r="F79" s="409">
        <v>12700000</v>
      </c>
      <c r="G79" s="409">
        <v>13767083.619999999</v>
      </c>
      <c r="H79" s="409">
        <f>+G79/E79*100</f>
        <v>78.669049257142859</v>
      </c>
      <c r="I79" s="312"/>
    </row>
    <row r="80" spans="1:9">
      <c r="A80" s="257">
        <v>27</v>
      </c>
      <c r="B80" s="295" t="s">
        <v>445</v>
      </c>
      <c r="C80" s="304" t="s">
        <v>556</v>
      </c>
      <c r="D80" s="409">
        <v>23000</v>
      </c>
      <c r="E80" s="409"/>
      <c r="F80" s="409"/>
      <c r="G80" s="409"/>
      <c r="H80" s="410"/>
    </row>
    <row r="81" spans="1:9" ht="25.5">
      <c r="A81" s="257" t="s">
        <v>446</v>
      </c>
      <c r="B81" s="295" t="s">
        <v>447</v>
      </c>
      <c r="C81" s="304" t="s">
        <v>557</v>
      </c>
      <c r="D81" s="409">
        <v>3422000</v>
      </c>
      <c r="E81" s="409"/>
      <c r="F81" s="409"/>
      <c r="G81" s="409">
        <v>13303959.93</v>
      </c>
      <c r="H81" s="410"/>
    </row>
    <row r="82" spans="1:9" ht="25.5">
      <c r="A82" s="273"/>
      <c r="B82" s="301" t="s">
        <v>448</v>
      </c>
      <c r="C82" s="302" t="s">
        <v>558</v>
      </c>
      <c r="D82" s="275">
        <f>D12+D13+D53+D54</f>
        <v>14630581000</v>
      </c>
      <c r="E82" s="275">
        <f>E12+E13+E53+E54</f>
        <v>8095075000</v>
      </c>
      <c r="F82" s="275">
        <f>F12+F13+F53+F54</f>
        <v>8188464000</v>
      </c>
      <c r="G82" s="275">
        <f t="shared" ref="G82" si="12">G12+G13+G53+G54</f>
        <v>14599208727.959999</v>
      </c>
      <c r="H82" s="275">
        <f t="shared" ref="H82:H83" si="13">+G82/E82*100</f>
        <v>180.34680009709606</v>
      </c>
      <c r="I82" s="405"/>
    </row>
    <row r="83" spans="1:9">
      <c r="A83" s="273">
        <v>88</v>
      </c>
      <c r="B83" s="301" t="s">
        <v>449</v>
      </c>
      <c r="C83" s="302" t="s">
        <v>559</v>
      </c>
      <c r="D83" s="275">
        <v>746000</v>
      </c>
      <c r="E83" s="275">
        <v>720000</v>
      </c>
      <c r="F83" s="275">
        <v>810000</v>
      </c>
      <c r="G83" s="411">
        <v>745919</v>
      </c>
      <c r="H83" s="275">
        <f t="shared" si="13"/>
        <v>103.5998611111111</v>
      </c>
      <c r="I83" s="406"/>
    </row>
    <row r="84" spans="1:9">
      <c r="A84" s="257"/>
      <c r="B84" s="295" t="s">
        <v>110</v>
      </c>
      <c r="C84" s="306"/>
      <c r="D84" s="260"/>
      <c r="E84" s="260"/>
      <c r="F84" s="260"/>
      <c r="G84" s="260"/>
      <c r="H84" s="296"/>
    </row>
    <row r="85" spans="1:9" ht="25.5">
      <c r="A85" s="273"/>
      <c r="B85" s="301" t="s">
        <v>641</v>
      </c>
      <c r="C85" s="302" t="s">
        <v>560</v>
      </c>
      <c r="D85" s="275">
        <f>D82-D108-D125-D126</f>
        <v>13570837712</v>
      </c>
      <c r="E85" s="275">
        <f>E82-E108-E125-E126</f>
        <v>8023817000</v>
      </c>
      <c r="F85" s="275">
        <f t="shared" ref="F85:G85" si="14">F82-F108-F125-F126</f>
        <v>8132848000</v>
      </c>
      <c r="G85" s="275">
        <f t="shared" si="14"/>
        <v>13542438310.119999</v>
      </c>
      <c r="H85" s="275">
        <f t="shared" ref="H85:H86" si="15">+G85/E85*100</f>
        <v>168.77800565641016</v>
      </c>
    </row>
    <row r="86" spans="1:9" ht="25.5">
      <c r="A86" s="273">
        <v>30</v>
      </c>
      <c r="B86" s="301" t="s">
        <v>450</v>
      </c>
      <c r="C86" s="302" t="s">
        <v>561</v>
      </c>
      <c r="D86" s="275">
        <f>D87+D88+D89+D90+D91+D92+D93+D94</f>
        <v>7789394488.5699997</v>
      </c>
      <c r="E86" s="275">
        <f>E87+E88+E89+E90+E91+E92+E93+E94</f>
        <v>7789394000</v>
      </c>
      <c r="F86" s="275">
        <f t="shared" ref="F86:G86" si="16">F87+F88+F89+F90+F91+F92+F93+F94</f>
        <v>7789394000</v>
      </c>
      <c r="G86" s="275">
        <f t="shared" si="16"/>
        <v>7789394488.5699997</v>
      </c>
      <c r="H86" s="275">
        <f t="shared" si="15"/>
        <v>100.00000627224659</v>
      </c>
    </row>
    <row r="87" spans="1:9">
      <c r="A87" s="256">
        <v>300</v>
      </c>
      <c r="B87" s="303" t="s">
        <v>451</v>
      </c>
      <c r="C87" s="304" t="s">
        <v>562</v>
      </c>
      <c r="D87" s="260"/>
      <c r="E87" s="260"/>
      <c r="F87" s="260"/>
      <c r="G87" s="260"/>
      <c r="H87" s="296"/>
    </row>
    <row r="88" spans="1:9">
      <c r="A88" s="256">
        <v>301</v>
      </c>
      <c r="B88" s="303" t="s">
        <v>452</v>
      </c>
      <c r="C88" s="304" t="s">
        <v>563</v>
      </c>
      <c r="D88" s="260"/>
      <c r="E88" s="260"/>
      <c r="F88" s="260"/>
      <c r="G88" s="260"/>
      <c r="H88" s="296"/>
    </row>
    <row r="89" spans="1:9">
      <c r="A89" s="256">
        <v>302</v>
      </c>
      <c r="B89" s="303" t="s">
        <v>453</v>
      </c>
      <c r="C89" s="304" t="s">
        <v>564</v>
      </c>
      <c r="D89" s="260"/>
      <c r="E89" s="260"/>
      <c r="F89" s="260"/>
      <c r="G89" s="260"/>
      <c r="H89" s="296"/>
    </row>
    <row r="90" spans="1:9">
      <c r="A90" s="256">
        <v>303</v>
      </c>
      <c r="B90" s="303" t="s">
        <v>454</v>
      </c>
      <c r="C90" s="304" t="s">
        <v>565</v>
      </c>
      <c r="D90" s="260">
        <v>7762176184.9799995</v>
      </c>
      <c r="E90" s="260">
        <v>7789394000</v>
      </c>
      <c r="F90" s="260">
        <v>7789394000</v>
      </c>
      <c r="G90" s="260">
        <v>7762176184.9799995</v>
      </c>
      <c r="H90" s="260">
        <f>+G90/E90*100</f>
        <v>99.650578529985765</v>
      </c>
    </row>
    <row r="91" spans="1:9">
      <c r="A91" s="256">
        <v>304</v>
      </c>
      <c r="B91" s="303" t="s">
        <v>455</v>
      </c>
      <c r="C91" s="304" t="s">
        <v>566</v>
      </c>
      <c r="D91" s="260"/>
      <c r="E91" s="260"/>
      <c r="F91" s="260"/>
      <c r="G91" s="260"/>
      <c r="H91" s="296"/>
    </row>
    <row r="92" spans="1:9">
      <c r="A92" s="256">
        <v>305</v>
      </c>
      <c r="B92" s="303" t="s">
        <v>456</v>
      </c>
      <c r="C92" s="304" t="s">
        <v>567</v>
      </c>
      <c r="D92" s="260"/>
      <c r="E92" s="260"/>
      <c r="F92" s="260"/>
      <c r="G92" s="260"/>
      <c r="H92" s="296"/>
    </row>
    <row r="93" spans="1:9">
      <c r="A93" s="256">
        <v>306</v>
      </c>
      <c r="B93" s="303" t="s">
        <v>457</v>
      </c>
      <c r="C93" s="304" t="s">
        <v>568</v>
      </c>
      <c r="D93" s="260"/>
      <c r="E93" s="260"/>
      <c r="F93" s="260"/>
      <c r="G93" s="260"/>
      <c r="H93" s="296"/>
    </row>
    <row r="94" spans="1:9">
      <c r="A94" s="256">
        <v>309</v>
      </c>
      <c r="B94" s="303" t="s">
        <v>458</v>
      </c>
      <c r="C94" s="304" t="s">
        <v>569</v>
      </c>
      <c r="D94" s="260">
        <v>27218303.59</v>
      </c>
      <c r="E94" s="260"/>
      <c r="F94" s="260"/>
      <c r="G94" s="260">
        <v>27218303.59</v>
      </c>
      <c r="H94" s="260"/>
    </row>
    <row r="95" spans="1:9">
      <c r="A95" s="257">
        <v>31</v>
      </c>
      <c r="B95" s="295" t="s">
        <v>459</v>
      </c>
      <c r="C95" s="304" t="s">
        <v>570</v>
      </c>
      <c r="D95" s="305"/>
      <c r="E95" s="305"/>
      <c r="F95" s="260"/>
      <c r="G95" s="260"/>
      <c r="H95" s="296"/>
    </row>
    <row r="96" spans="1:9">
      <c r="A96" s="257" t="s">
        <v>460</v>
      </c>
      <c r="B96" s="295" t="s">
        <v>461</v>
      </c>
      <c r="C96" s="304" t="s">
        <v>571</v>
      </c>
      <c r="D96" s="305"/>
      <c r="E96" s="305"/>
      <c r="F96" s="260"/>
      <c r="G96" s="260"/>
      <c r="H96" s="296"/>
    </row>
    <row r="97" spans="1:8">
      <c r="A97" s="257">
        <v>32</v>
      </c>
      <c r="B97" s="295" t="s">
        <v>462</v>
      </c>
      <c r="C97" s="304" t="s">
        <v>572</v>
      </c>
      <c r="D97" s="408">
        <v>68767153.200000003</v>
      </c>
      <c r="E97" s="408"/>
      <c r="F97" s="408"/>
      <c r="G97" s="408">
        <v>68767153.200000003</v>
      </c>
      <c r="H97" s="260"/>
    </row>
    <row r="98" spans="1:8" ht="38.25">
      <c r="A98" s="257">
        <v>330</v>
      </c>
      <c r="B98" s="258" t="s">
        <v>463</v>
      </c>
      <c r="C98" s="308" t="s">
        <v>573</v>
      </c>
      <c r="D98" s="263">
        <f>6353490578.89-953023586.83</f>
        <v>5400466992.0600004</v>
      </c>
      <c r="E98" s="309"/>
      <c r="F98" s="263"/>
      <c r="G98" s="263">
        <f>6353490578.89-953023586.83</f>
        <v>5400466992.0600004</v>
      </c>
      <c r="H98" s="310"/>
    </row>
    <row r="99" spans="1:8" ht="51">
      <c r="A99" s="257" t="s">
        <v>464</v>
      </c>
      <c r="B99" s="258" t="s">
        <v>465</v>
      </c>
      <c r="C99" s="308" t="s">
        <v>574</v>
      </c>
      <c r="D99" s="309"/>
      <c r="E99" s="309"/>
      <c r="F99" s="263"/>
      <c r="G99" s="263"/>
      <c r="H99" s="310"/>
    </row>
    <row r="100" spans="1:8" ht="51">
      <c r="A100" s="257" t="s">
        <v>464</v>
      </c>
      <c r="B100" s="258" t="s">
        <v>466</v>
      </c>
      <c r="C100" s="308" t="s">
        <v>575</v>
      </c>
      <c r="D100" s="309"/>
      <c r="E100" s="309"/>
      <c r="F100" s="263"/>
      <c r="G100" s="263"/>
      <c r="H100" s="310"/>
    </row>
    <row r="101" spans="1:8">
      <c r="A101" s="273">
        <v>34</v>
      </c>
      <c r="B101" s="274" t="s">
        <v>467</v>
      </c>
      <c r="C101" s="311" t="s">
        <v>576</v>
      </c>
      <c r="D101" s="279">
        <f>D102+D103</f>
        <v>387389799</v>
      </c>
      <c r="E101" s="279">
        <f>E102+E103</f>
        <v>275807000</v>
      </c>
      <c r="F101" s="279">
        <f t="shared" ref="F101:G101" si="17">F102+F103</f>
        <v>275807000</v>
      </c>
      <c r="G101" s="279">
        <f t="shared" si="17"/>
        <v>387389799</v>
      </c>
      <c r="H101" s="275">
        <f>+G101/E101*100</f>
        <v>140.45684083435154</v>
      </c>
    </row>
    <row r="102" spans="1:8">
      <c r="A102" s="256">
        <v>340</v>
      </c>
      <c r="B102" s="259" t="s">
        <v>468</v>
      </c>
      <c r="C102" s="308" t="s">
        <v>577</v>
      </c>
      <c r="D102" s="263">
        <v>387389799</v>
      </c>
      <c r="E102" s="263">
        <v>275807000</v>
      </c>
      <c r="F102" s="263">
        <v>275807000</v>
      </c>
      <c r="G102" s="263">
        <v>387389799</v>
      </c>
      <c r="H102" s="260">
        <f>+G102/E102*100</f>
        <v>140.45684083435154</v>
      </c>
    </row>
    <row r="103" spans="1:8">
      <c r="A103" s="256">
        <v>341</v>
      </c>
      <c r="B103" s="259" t="s">
        <v>469</v>
      </c>
      <c r="C103" s="308" t="s">
        <v>578</v>
      </c>
      <c r="D103" s="263"/>
      <c r="E103" s="263"/>
      <c r="F103" s="263"/>
      <c r="G103" s="263"/>
      <c r="H103" s="310"/>
    </row>
    <row r="104" spans="1:8">
      <c r="A104" s="257"/>
      <c r="B104" s="258" t="s">
        <v>470</v>
      </c>
      <c r="C104" s="308" t="s">
        <v>579</v>
      </c>
      <c r="D104" s="263"/>
      <c r="E104" s="263"/>
      <c r="F104" s="263"/>
      <c r="G104" s="263"/>
      <c r="H104" s="310"/>
    </row>
    <row r="105" spans="1:8">
      <c r="A105" s="273">
        <v>35</v>
      </c>
      <c r="B105" s="274" t="s">
        <v>471</v>
      </c>
      <c r="C105" s="311" t="s">
        <v>580</v>
      </c>
      <c r="D105" s="277">
        <f>D106+D107</f>
        <v>75181000</v>
      </c>
      <c r="E105" s="277">
        <f>E106+E107</f>
        <v>136289000</v>
      </c>
      <c r="F105" s="277">
        <f t="shared" ref="F105:G105" si="18">F106+F107</f>
        <v>27258000</v>
      </c>
      <c r="G105" s="277">
        <f t="shared" si="18"/>
        <v>27477950.640000012</v>
      </c>
      <c r="H105" s="275">
        <f>+G105/E105*100</f>
        <v>20.16153221463215</v>
      </c>
    </row>
    <row r="106" spans="1:8">
      <c r="A106" s="256">
        <v>350</v>
      </c>
      <c r="B106" s="259" t="s">
        <v>472</v>
      </c>
      <c r="C106" s="308" t="s">
        <v>581</v>
      </c>
      <c r="D106" s="263"/>
      <c r="E106" s="263"/>
      <c r="F106" s="263"/>
      <c r="G106" s="263"/>
      <c r="H106" s="310"/>
    </row>
    <row r="107" spans="1:8">
      <c r="A107" s="256">
        <v>351</v>
      </c>
      <c r="B107" s="259" t="s">
        <v>473</v>
      </c>
      <c r="C107" s="308" t="s">
        <v>582</v>
      </c>
      <c r="D107" s="263">
        <v>75181000</v>
      </c>
      <c r="E107" s="263">
        <v>136289000</v>
      </c>
      <c r="F107" s="263">
        <v>27258000</v>
      </c>
      <c r="G107" s="263">
        <v>27477950.640000012</v>
      </c>
      <c r="H107" s="260">
        <f>+G107/E107*100</f>
        <v>20.16153221463215</v>
      </c>
    </row>
    <row r="108" spans="1:8">
      <c r="A108" s="273"/>
      <c r="B108" s="274" t="s">
        <v>474</v>
      </c>
      <c r="C108" s="311" t="s">
        <v>583</v>
      </c>
      <c r="D108" s="279">
        <f>D109+D116</f>
        <v>31321974</v>
      </c>
      <c r="E108" s="279">
        <f>E109+E116</f>
        <v>51400000</v>
      </c>
      <c r="F108" s="279">
        <f t="shared" ref="F108:G108" si="19">F109+F116</f>
        <v>39088000</v>
      </c>
      <c r="G108" s="279">
        <f t="shared" si="19"/>
        <v>31154492</v>
      </c>
      <c r="H108" s="275">
        <f t="shared" ref="H108:H109" si="20">+G108/E108*100</f>
        <v>60.611852140077829</v>
      </c>
    </row>
    <row r="109" spans="1:8" ht="25.5">
      <c r="A109" s="273">
        <v>40</v>
      </c>
      <c r="B109" s="274" t="s">
        <v>642</v>
      </c>
      <c r="C109" s="311" t="s">
        <v>584</v>
      </c>
      <c r="D109" s="279">
        <f>D110+D111+D112+D113+D114+D115</f>
        <v>9573974</v>
      </c>
      <c r="E109" s="279">
        <f>E110+E111+E112+E113+E114+E115</f>
        <v>16400000</v>
      </c>
      <c r="F109" s="279">
        <f t="shared" ref="F109:G109" si="21">F110+F111+F112+F113+F114+F115</f>
        <v>15288000</v>
      </c>
      <c r="G109" s="279">
        <f t="shared" si="21"/>
        <v>9436253</v>
      </c>
      <c r="H109" s="275">
        <f t="shared" si="20"/>
        <v>57.538128048780493</v>
      </c>
    </row>
    <row r="110" spans="1:8">
      <c r="A110" s="256">
        <v>400</v>
      </c>
      <c r="B110" s="259" t="s">
        <v>475</v>
      </c>
      <c r="C110" s="308" t="s">
        <v>585</v>
      </c>
      <c r="D110" s="263"/>
      <c r="E110" s="263"/>
      <c r="F110" s="263"/>
      <c r="G110" s="263"/>
      <c r="H110" s="310"/>
    </row>
    <row r="111" spans="1:8">
      <c r="A111" s="256">
        <v>401</v>
      </c>
      <c r="B111" s="259" t="s">
        <v>476</v>
      </c>
      <c r="C111" s="308" t="s">
        <v>586</v>
      </c>
      <c r="D111" s="263"/>
      <c r="E111" s="263"/>
      <c r="F111" s="263"/>
      <c r="G111" s="263"/>
      <c r="H111" s="310"/>
    </row>
    <row r="112" spans="1:8">
      <c r="A112" s="256">
        <v>403</v>
      </c>
      <c r="B112" s="259" t="s">
        <v>477</v>
      </c>
      <c r="C112" s="308" t="s">
        <v>587</v>
      </c>
      <c r="D112" s="263"/>
      <c r="E112" s="263"/>
      <c r="F112" s="263"/>
      <c r="G112" s="263"/>
      <c r="H112" s="310"/>
    </row>
    <row r="113" spans="1:8">
      <c r="A113" s="256">
        <v>404</v>
      </c>
      <c r="B113" s="259" t="s">
        <v>478</v>
      </c>
      <c r="C113" s="308" t="s">
        <v>588</v>
      </c>
      <c r="D113" s="263">
        <v>8317000</v>
      </c>
      <c r="E113" s="263">
        <v>15500000</v>
      </c>
      <c r="F113" s="263">
        <v>14102000</v>
      </c>
      <c r="G113" s="263">
        <v>8179279</v>
      </c>
      <c r="H113" s="260">
        <f>+G113/E113*100</f>
        <v>52.769541935483865</v>
      </c>
    </row>
    <row r="114" spans="1:8">
      <c r="A114" s="256">
        <v>405</v>
      </c>
      <c r="B114" s="259" t="s">
        <v>479</v>
      </c>
      <c r="C114" s="308" t="s">
        <v>589</v>
      </c>
      <c r="D114" s="263"/>
      <c r="E114" s="263"/>
      <c r="F114" s="263"/>
      <c r="G114" s="263"/>
      <c r="H114" s="310"/>
    </row>
    <row r="115" spans="1:8">
      <c r="A115" s="256" t="s">
        <v>480</v>
      </c>
      <c r="B115" s="259" t="s">
        <v>481</v>
      </c>
      <c r="C115" s="308" t="s">
        <v>590</v>
      </c>
      <c r="D115" s="263">
        <v>1256974</v>
      </c>
      <c r="E115" s="263">
        <v>900000</v>
      </c>
      <c r="F115" s="263">
        <v>1186000</v>
      </c>
      <c r="G115" s="263">
        <v>1256974</v>
      </c>
      <c r="H115" s="260">
        <f>+G115/E115*100</f>
        <v>139.6637777777778</v>
      </c>
    </row>
    <row r="116" spans="1:8" ht="25.5">
      <c r="A116" s="273">
        <v>41</v>
      </c>
      <c r="B116" s="274" t="s">
        <v>482</v>
      </c>
      <c r="C116" s="311" t="s">
        <v>591</v>
      </c>
      <c r="D116" s="279">
        <f>D117+D118+D119+D120+D121+D122+D123+D124</f>
        <v>21748000</v>
      </c>
      <c r="E116" s="279">
        <f>E117+E118+E119+E120+E121+E122+E123+E124</f>
        <v>35000000</v>
      </c>
      <c r="F116" s="279">
        <f t="shared" ref="F116:G116" si="22">F117+F118+F119+F120+F121+F122+F123+F124</f>
        <v>23800000</v>
      </c>
      <c r="G116" s="279">
        <f t="shared" si="22"/>
        <v>21718239</v>
      </c>
      <c r="H116" s="275">
        <f>+G116/E116*100</f>
        <v>62.052111428571436</v>
      </c>
    </row>
    <row r="117" spans="1:8">
      <c r="A117" s="256">
        <v>410</v>
      </c>
      <c r="B117" s="259" t="s">
        <v>483</v>
      </c>
      <c r="C117" s="308" t="s">
        <v>592</v>
      </c>
      <c r="D117" s="263"/>
      <c r="E117" s="263"/>
      <c r="F117" s="263"/>
      <c r="G117" s="263"/>
      <c r="H117" s="310"/>
    </row>
    <row r="118" spans="1:8">
      <c r="A118" s="256">
        <v>411</v>
      </c>
      <c r="B118" s="259" t="s">
        <v>484</v>
      </c>
      <c r="C118" s="308" t="s">
        <v>593</v>
      </c>
      <c r="D118" s="263"/>
      <c r="E118" s="263"/>
      <c r="F118" s="263"/>
      <c r="G118" s="263"/>
      <c r="H118" s="310"/>
    </row>
    <row r="119" spans="1:8">
      <c r="A119" s="256">
        <v>412</v>
      </c>
      <c r="B119" s="259" t="s">
        <v>485</v>
      </c>
      <c r="C119" s="308" t="s">
        <v>594</v>
      </c>
      <c r="D119" s="263"/>
      <c r="E119" s="263"/>
      <c r="F119" s="263"/>
      <c r="G119" s="263"/>
      <c r="H119" s="310"/>
    </row>
    <row r="120" spans="1:8" ht="25.5">
      <c r="A120" s="256">
        <v>413</v>
      </c>
      <c r="B120" s="259" t="s">
        <v>486</v>
      </c>
      <c r="C120" s="308" t="s">
        <v>595</v>
      </c>
      <c r="D120" s="263"/>
      <c r="E120" s="263"/>
      <c r="F120" s="263"/>
      <c r="G120" s="263"/>
      <c r="H120" s="310"/>
    </row>
    <row r="121" spans="1:8">
      <c r="A121" s="256">
        <v>414</v>
      </c>
      <c r="B121" s="259" t="s">
        <v>487</v>
      </c>
      <c r="C121" s="308" t="s">
        <v>596</v>
      </c>
      <c r="D121" s="263"/>
      <c r="E121" s="263"/>
      <c r="F121" s="263"/>
      <c r="G121" s="263"/>
      <c r="H121" s="310"/>
    </row>
    <row r="122" spans="1:8">
      <c r="A122" s="256">
        <v>415</v>
      </c>
      <c r="B122" s="259" t="s">
        <v>488</v>
      </c>
      <c r="C122" s="308" t="s">
        <v>597</v>
      </c>
      <c r="D122" s="263"/>
      <c r="E122" s="263"/>
      <c r="F122" s="263"/>
      <c r="G122" s="263"/>
      <c r="H122" s="310"/>
    </row>
    <row r="123" spans="1:8">
      <c r="A123" s="256">
        <v>416</v>
      </c>
      <c r="B123" s="259" t="s">
        <v>489</v>
      </c>
      <c r="C123" s="308" t="s">
        <v>598</v>
      </c>
      <c r="D123" s="263"/>
      <c r="E123" s="263"/>
      <c r="F123" s="263"/>
      <c r="G123" s="263"/>
      <c r="H123" s="310"/>
    </row>
    <row r="124" spans="1:8">
      <c r="A124" s="256">
        <v>419</v>
      </c>
      <c r="B124" s="259" t="s">
        <v>490</v>
      </c>
      <c r="C124" s="308" t="s">
        <v>599</v>
      </c>
      <c r="D124" s="263">
        <v>21748000</v>
      </c>
      <c r="E124" s="263">
        <v>35000000</v>
      </c>
      <c r="F124" s="263">
        <v>23800000</v>
      </c>
      <c r="G124" s="263">
        <v>21718239</v>
      </c>
      <c r="H124" s="260">
        <f>+G124/E124*100</f>
        <v>62.052111428571436</v>
      </c>
    </row>
    <row r="125" spans="1:8">
      <c r="A125" s="273">
        <v>498</v>
      </c>
      <c r="B125" s="274" t="s">
        <v>491</v>
      </c>
      <c r="C125" s="311" t="s">
        <v>600</v>
      </c>
      <c r="D125" s="279">
        <v>998871314</v>
      </c>
      <c r="E125" s="279">
        <v>95000</v>
      </c>
      <c r="F125" s="279">
        <v>95000</v>
      </c>
      <c r="G125" s="279">
        <v>998871314</v>
      </c>
      <c r="H125" s="275">
        <f t="shared" ref="H125:H126" si="23">+G125/E125*100</f>
        <v>1051443.4884210527</v>
      </c>
    </row>
    <row r="126" spans="1:8" ht="38.25">
      <c r="A126" s="273" t="s">
        <v>492</v>
      </c>
      <c r="B126" s="274" t="s">
        <v>493</v>
      </c>
      <c r="C126" s="311" t="s">
        <v>601</v>
      </c>
      <c r="D126" s="279">
        <f>D127+D134+D135+D143+D144+D145+D146</f>
        <v>29550000</v>
      </c>
      <c r="E126" s="279">
        <f>E127+E134+E135+E143+E144+E145+E146</f>
        <v>19763000</v>
      </c>
      <c r="F126" s="279">
        <f t="shared" ref="F126:G126" si="24">F127+F134+F135+F143+F144+F145+F146</f>
        <v>16433000</v>
      </c>
      <c r="G126" s="279">
        <f t="shared" si="24"/>
        <v>26744611.84</v>
      </c>
      <c r="H126" s="275">
        <f t="shared" si="23"/>
        <v>135.32668036229319</v>
      </c>
    </row>
    <row r="127" spans="1:8" ht="25.5">
      <c r="A127" s="273">
        <v>42</v>
      </c>
      <c r="B127" s="274" t="s">
        <v>494</v>
      </c>
      <c r="C127" s="311" t="s">
        <v>602</v>
      </c>
      <c r="D127" s="279">
        <f>D128+D129+D130+D131+D132+D133</f>
        <v>0</v>
      </c>
      <c r="E127" s="279">
        <f>E128+E129+E130+E131+E132+E133</f>
        <v>0</v>
      </c>
      <c r="F127" s="279">
        <f t="shared" ref="F127:G127" si="25">F128+F129+F130+F131+F132+F133</f>
        <v>0</v>
      </c>
      <c r="G127" s="279">
        <f t="shared" si="25"/>
        <v>0</v>
      </c>
      <c r="H127" s="275"/>
    </row>
    <row r="128" spans="1:8">
      <c r="A128" s="256">
        <v>420</v>
      </c>
      <c r="B128" s="259" t="s">
        <v>495</v>
      </c>
      <c r="C128" s="308" t="s">
        <v>603</v>
      </c>
      <c r="D128" s="263"/>
      <c r="E128" s="263"/>
      <c r="F128" s="263"/>
      <c r="G128" s="263"/>
      <c r="H128" s="310"/>
    </row>
    <row r="129" spans="1:8">
      <c r="A129" s="256">
        <v>421</v>
      </c>
      <c r="B129" s="259" t="s">
        <v>496</v>
      </c>
      <c r="C129" s="308" t="s">
        <v>604</v>
      </c>
      <c r="D129" s="263"/>
      <c r="E129" s="263"/>
      <c r="F129" s="263"/>
      <c r="G129" s="263"/>
      <c r="H129" s="310"/>
    </row>
    <row r="130" spans="1:8">
      <c r="A130" s="256">
        <v>422</v>
      </c>
      <c r="B130" s="259" t="s">
        <v>439</v>
      </c>
      <c r="C130" s="308" t="s">
        <v>605</v>
      </c>
      <c r="D130" s="263"/>
      <c r="E130" s="263"/>
      <c r="F130" s="263"/>
      <c r="G130" s="263"/>
      <c r="H130" s="310"/>
    </row>
    <row r="131" spans="1:8">
      <c r="A131" s="256">
        <v>423</v>
      </c>
      <c r="B131" s="259" t="s">
        <v>441</v>
      </c>
      <c r="C131" s="308" t="s">
        <v>606</v>
      </c>
      <c r="D131" s="263"/>
      <c r="E131" s="263"/>
      <c r="F131" s="263"/>
      <c r="G131" s="263"/>
      <c r="H131" s="310"/>
    </row>
    <row r="132" spans="1:8" ht="25.5">
      <c r="A132" s="256">
        <v>427</v>
      </c>
      <c r="B132" s="259" t="s">
        <v>497</v>
      </c>
      <c r="C132" s="308" t="s">
        <v>607</v>
      </c>
      <c r="D132" s="263"/>
      <c r="E132" s="263"/>
      <c r="F132" s="263"/>
      <c r="G132" s="263"/>
      <c r="H132" s="310"/>
    </row>
    <row r="133" spans="1:8" ht="25.5">
      <c r="A133" s="256" t="s">
        <v>498</v>
      </c>
      <c r="B133" s="259" t="s">
        <v>499</v>
      </c>
      <c r="C133" s="308" t="s">
        <v>608</v>
      </c>
      <c r="D133" s="263"/>
      <c r="E133" s="263"/>
      <c r="F133" s="263"/>
      <c r="G133" s="263"/>
      <c r="H133" s="310"/>
    </row>
    <row r="134" spans="1:8">
      <c r="A134" s="257">
        <v>430</v>
      </c>
      <c r="B134" s="258" t="s">
        <v>500</v>
      </c>
      <c r="C134" s="308" t="s">
        <v>609</v>
      </c>
      <c r="D134" s="309">
        <v>353000</v>
      </c>
      <c r="E134" s="309">
        <v>500000</v>
      </c>
      <c r="F134" s="263">
        <v>450000</v>
      </c>
      <c r="G134" s="263">
        <v>62309</v>
      </c>
      <c r="H134" s="260">
        <f>+G134/E134*100</f>
        <v>12.4618</v>
      </c>
    </row>
    <row r="135" spans="1:8" ht="25.5">
      <c r="A135" s="273" t="s">
        <v>501</v>
      </c>
      <c r="B135" s="274" t="s">
        <v>502</v>
      </c>
      <c r="C135" s="311" t="s">
        <v>610</v>
      </c>
      <c r="D135" s="279">
        <f>D136+D137+D138+D139+D140+D141+D142</f>
        <v>3491000</v>
      </c>
      <c r="E135" s="279">
        <f>E136+E137+E138+E139+E140+E141+E142</f>
        <v>7200000</v>
      </c>
      <c r="F135" s="279">
        <f t="shared" ref="F135:G135" si="26">F136+F137+F138+F139+F140+F141+F142</f>
        <v>5200000</v>
      </c>
      <c r="G135" s="279">
        <f t="shared" si="26"/>
        <v>2617150</v>
      </c>
      <c r="H135" s="275">
        <f>+G135/E135*100</f>
        <v>36.349305555555553</v>
      </c>
    </row>
    <row r="136" spans="1:8">
      <c r="A136" s="256">
        <v>431</v>
      </c>
      <c r="B136" s="259" t="s">
        <v>643</v>
      </c>
      <c r="C136" s="308" t="s">
        <v>611</v>
      </c>
      <c r="D136" s="263"/>
      <c r="E136" s="263"/>
      <c r="F136" s="263"/>
      <c r="G136" s="263"/>
      <c r="H136" s="310"/>
    </row>
    <row r="137" spans="1:8" ht="25.5">
      <c r="A137" s="256">
        <v>432</v>
      </c>
      <c r="B137" s="259" t="s">
        <v>644</v>
      </c>
      <c r="C137" s="308" t="s">
        <v>612</v>
      </c>
      <c r="D137" s="263"/>
      <c r="E137" s="263"/>
      <c r="F137" s="263"/>
      <c r="G137" s="263"/>
      <c r="H137" s="310"/>
    </row>
    <row r="138" spans="1:8">
      <c r="A138" s="256">
        <v>433</v>
      </c>
      <c r="B138" s="259" t="s">
        <v>645</v>
      </c>
      <c r="C138" s="308" t="s">
        <v>613</v>
      </c>
      <c r="D138" s="263"/>
      <c r="E138" s="263"/>
      <c r="F138" s="263"/>
      <c r="G138" s="263"/>
      <c r="H138" s="310"/>
    </row>
    <row r="139" spans="1:8">
      <c r="A139" s="256">
        <v>434</v>
      </c>
      <c r="B139" s="259" t="s">
        <v>646</v>
      </c>
      <c r="C139" s="308" t="s">
        <v>614</v>
      </c>
      <c r="D139" s="263"/>
      <c r="E139" s="263"/>
      <c r="F139" s="263"/>
      <c r="G139" s="263"/>
      <c r="H139" s="310"/>
    </row>
    <row r="140" spans="1:8">
      <c r="A140" s="256">
        <v>435</v>
      </c>
      <c r="B140" s="259" t="s">
        <v>503</v>
      </c>
      <c r="C140" s="308" t="s">
        <v>615</v>
      </c>
      <c r="D140" s="263">
        <v>3491000</v>
      </c>
      <c r="E140" s="263">
        <v>7200000</v>
      </c>
      <c r="F140" s="263">
        <v>5200000</v>
      </c>
      <c r="G140" s="263">
        <v>2617150</v>
      </c>
      <c r="H140" s="260">
        <f>+G140/E140*100</f>
        <v>36.349305555555553</v>
      </c>
    </row>
    <row r="141" spans="1:8">
      <c r="A141" s="256">
        <v>436</v>
      </c>
      <c r="B141" s="259" t="s">
        <v>504</v>
      </c>
      <c r="C141" s="308" t="s">
        <v>616</v>
      </c>
      <c r="D141" s="263"/>
      <c r="E141" s="263"/>
      <c r="F141" s="263"/>
      <c r="G141" s="263"/>
      <c r="H141" s="310"/>
    </row>
    <row r="142" spans="1:8">
      <c r="A142" s="256">
        <v>439</v>
      </c>
      <c r="B142" s="259" t="s">
        <v>505</v>
      </c>
      <c r="C142" s="308" t="s">
        <v>617</v>
      </c>
      <c r="D142" s="263"/>
      <c r="E142" s="263"/>
      <c r="F142" s="263"/>
      <c r="G142" s="263"/>
      <c r="H142" s="310"/>
    </row>
    <row r="143" spans="1:8" ht="25.5">
      <c r="A143" s="257" t="s">
        <v>506</v>
      </c>
      <c r="B143" s="258" t="s">
        <v>507</v>
      </c>
      <c r="C143" s="308" t="s">
        <v>618</v>
      </c>
      <c r="D143" s="407">
        <v>8290000</v>
      </c>
      <c r="E143" s="407">
        <v>8560000</v>
      </c>
      <c r="F143" s="263">
        <v>7633000</v>
      </c>
      <c r="G143" s="263">
        <f>7054469.57+828297.36</f>
        <v>7882766.9300000006</v>
      </c>
      <c r="H143" s="260">
        <f t="shared" ref="H143:H149" si="27">+G143/E143*100</f>
        <v>92.088398714953286</v>
      </c>
    </row>
    <row r="144" spans="1:8" ht="25.5">
      <c r="A144" s="257">
        <v>47</v>
      </c>
      <c r="B144" s="258" t="s">
        <v>508</v>
      </c>
      <c r="C144" s="308" t="s">
        <v>619</v>
      </c>
      <c r="D144" s="407">
        <v>2952000</v>
      </c>
      <c r="E144" s="407">
        <v>2700000</v>
      </c>
      <c r="F144" s="263">
        <v>2650000</v>
      </c>
      <c r="G144" s="263">
        <v>1940912</v>
      </c>
      <c r="H144" s="260">
        <f t="shared" si="27"/>
        <v>71.885629629629634</v>
      </c>
    </row>
    <row r="145" spans="1:8" ht="25.5">
      <c r="A145" s="257">
        <v>48</v>
      </c>
      <c r="B145" s="258" t="s">
        <v>509</v>
      </c>
      <c r="C145" s="308" t="s">
        <v>620</v>
      </c>
      <c r="D145" s="407">
        <v>2318000</v>
      </c>
      <c r="E145" s="407"/>
      <c r="F145" s="263"/>
      <c r="G145" s="263">
        <v>1349434</v>
      </c>
      <c r="H145" s="260"/>
    </row>
    <row r="146" spans="1:8" ht="25.5">
      <c r="A146" s="257" t="s">
        <v>510</v>
      </c>
      <c r="B146" s="258" t="s">
        <v>511</v>
      </c>
      <c r="C146" s="308" t="s">
        <v>621</v>
      </c>
      <c r="D146" s="407">
        <v>12146000</v>
      </c>
      <c r="E146" s="407">
        <v>803000</v>
      </c>
      <c r="F146" s="263">
        <v>500000</v>
      </c>
      <c r="G146" s="263">
        <f>1202370.25+7692196.66+3997473</f>
        <v>12892039.91</v>
      </c>
      <c r="H146" s="260">
        <f t="shared" si="27"/>
        <v>1605.4844221668741</v>
      </c>
    </row>
    <row r="147" spans="1:8" ht="38.25">
      <c r="A147" s="273"/>
      <c r="B147" s="274" t="s">
        <v>647</v>
      </c>
      <c r="C147" s="311" t="s">
        <v>622</v>
      </c>
      <c r="D147" s="279"/>
      <c r="E147" s="279"/>
      <c r="F147" s="277"/>
      <c r="G147" s="277"/>
      <c r="H147" s="275"/>
    </row>
    <row r="148" spans="1:8" ht="25.5">
      <c r="A148" s="273"/>
      <c r="B148" s="274" t="s">
        <v>648</v>
      </c>
      <c r="C148" s="311" t="s">
        <v>623</v>
      </c>
      <c r="D148" s="279">
        <f>D108+D126+D125+D85-D147</f>
        <v>14630581000</v>
      </c>
      <c r="E148" s="279">
        <f>E108+E126+E125+E85-E147</f>
        <v>8095075000</v>
      </c>
      <c r="F148" s="279">
        <f t="shared" ref="F148:G148" si="28">F108+F126+F125+F85-F147</f>
        <v>8188464000</v>
      </c>
      <c r="G148" s="279">
        <f t="shared" si="28"/>
        <v>14599208727.959999</v>
      </c>
      <c r="H148" s="275">
        <f t="shared" si="27"/>
        <v>180.34680009709606</v>
      </c>
    </row>
    <row r="149" spans="1:8">
      <c r="A149" s="273">
        <v>89</v>
      </c>
      <c r="B149" s="274" t="s">
        <v>512</v>
      </c>
      <c r="C149" s="311" t="s">
        <v>624</v>
      </c>
      <c r="D149" s="279">
        <v>746000</v>
      </c>
      <c r="E149" s="279">
        <v>720000</v>
      </c>
      <c r="F149" s="279">
        <v>810000</v>
      </c>
      <c r="G149" s="277">
        <v>745919</v>
      </c>
      <c r="H149" s="275">
        <f t="shared" si="27"/>
        <v>103.5998611111111</v>
      </c>
    </row>
    <row r="150" spans="1:8">
      <c r="D150" s="312"/>
      <c r="E150" s="312"/>
      <c r="F150" s="312"/>
      <c r="G150" s="312"/>
    </row>
    <row r="152" spans="1:8" ht="15.75">
      <c r="A152" s="288"/>
      <c r="B152" s="288"/>
      <c r="C152" s="288"/>
      <c r="D152" s="288"/>
      <c r="E152" s="288"/>
      <c r="F152" s="288"/>
      <c r="G152" s="288"/>
    </row>
    <row r="153" spans="1:8" ht="15.75">
      <c r="A153" s="369" t="s">
        <v>781</v>
      </c>
      <c r="B153" s="288"/>
      <c r="C153" s="370" t="s">
        <v>251</v>
      </c>
      <c r="D153" s="370"/>
      <c r="E153" s="288" t="s">
        <v>338</v>
      </c>
      <c r="F153" s="371"/>
      <c r="G153" s="371"/>
    </row>
    <row r="154" spans="1:8" ht="15.75">
      <c r="A154" s="369"/>
      <c r="B154" s="288"/>
      <c r="C154" s="370"/>
      <c r="D154" s="370"/>
      <c r="E154" s="288"/>
      <c r="F154" s="371"/>
      <c r="G154" s="371"/>
    </row>
    <row r="155" spans="1:8">
      <c r="A155" s="290" t="s">
        <v>893</v>
      </c>
    </row>
    <row r="156" spans="1:8">
      <c r="A156" s="290" t="s">
        <v>891</v>
      </c>
    </row>
    <row r="157" spans="1:8">
      <c r="A157" s="290" t="s">
        <v>892</v>
      </c>
    </row>
    <row r="158" spans="1:8">
      <c r="E158" s="312"/>
    </row>
  </sheetData>
  <mergeCells count="9">
    <mergeCell ref="J9:J10"/>
    <mergeCell ref="B5:H5"/>
    <mergeCell ref="D7:D9"/>
    <mergeCell ref="E7:E9"/>
    <mergeCell ref="A7:A9"/>
    <mergeCell ref="B7:B9"/>
    <mergeCell ref="C7:C9"/>
    <mergeCell ref="F7:G8"/>
    <mergeCell ref="H7:H9"/>
  </mergeCells>
  <pageMargins left="0.7" right="0.7" top="0.75" bottom="0.75" header="0.3" footer="0.3"/>
  <pageSetup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H64"/>
  <sheetViews>
    <sheetView tabSelected="1" zoomScale="71" zoomScaleNormal="71" workbookViewId="0">
      <selection activeCell="D14" sqref="D14"/>
    </sheetView>
  </sheetViews>
  <sheetFormatPr defaultRowHeight="12.75"/>
  <cols>
    <col min="1" max="1" width="13" customWidth="1"/>
    <col min="2" max="2" width="74.5703125" customWidth="1"/>
    <col min="3" max="3" width="7" bestFit="1" customWidth="1"/>
    <col min="4" max="4" width="17" customWidth="1"/>
    <col min="5" max="5" width="16.7109375" customWidth="1"/>
    <col min="6" max="6" width="18.7109375" customWidth="1"/>
    <col min="7" max="7" width="15.28515625" customWidth="1"/>
    <col min="8" max="8" width="19.5703125" customWidth="1"/>
  </cols>
  <sheetData>
    <row r="1" spans="1:8" ht="15.75">
      <c r="H1" s="20" t="s">
        <v>129</v>
      </c>
    </row>
    <row r="2" spans="1:8" s="2" customFormat="1" ht="15.75">
      <c r="A2" s="1" t="s">
        <v>310</v>
      </c>
      <c r="B2" s="43"/>
      <c r="C2" s="43"/>
    </row>
    <row r="3" spans="1:8" s="2" customFormat="1" ht="15.75">
      <c r="A3" s="1" t="s">
        <v>311</v>
      </c>
      <c r="B3" s="43"/>
      <c r="C3" s="43"/>
    </row>
    <row r="4" spans="1:8" ht="24.95" customHeight="1">
      <c r="H4" s="20"/>
    </row>
    <row r="5" spans="1:8" s="44" customFormat="1" ht="24.95" customHeight="1">
      <c r="A5" s="465" t="s">
        <v>886</v>
      </c>
      <c r="B5" s="465"/>
      <c r="C5" s="465"/>
      <c r="D5" s="465"/>
      <c r="E5" s="465"/>
      <c r="F5" s="465"/>
      <c r="G5" s="465"/>
      <c r="H5" s="465"/>
    </row>
    <row r="6" spans="1:8" s="44" customFormat="1" ht="24.95" customHeight="1" thickBot="1">
      <c r="A6" s="150"/>
      <c r="B6" s="150"/>
      <c r="C6" s="150"/>
      <c r="D6" s="150"/>
      <c r="E6" s="150"/>
      <c r="F6" s="150"/>
      <c r="G6" s="150"/>
      <c r="H6" s="154" t="s">
        <v>7</v>
      </c>
    </row>
    <row r="7" spans="1:8" s="2" customFormat="1" ht="30.75" customHeight="1">
      <c r="A7" s="466" t="s">
        <v>139</v>
      </c>
      <c r="B7" s="468" t="s">
        <v>0</v>
      </c>
      <c r="C7" s="476" t="s">
        <v>175</v>
      </c>
      <c r="D7" s="470" t="s">
        <v>769</v>
      </c>
      <c r="E7" s="470" t="s">
        <v>770</v>
      </c>
      <c r="F7" s="472" t="s">
        <v>771</v>
      </c>
      <c r="G7" s="473"/>
      <c r="H7" s="474" t="s">
        <v>772</v>
      </c>
    </row>
    <row r="8" spans="1:8" s="2" customFormat="1" ht="39.75" customHeight="1">
      <c r="A8" s="467"/>
      <c r="B8" s="469"/>
      <c r="C8" s="477"/>
      <c r="D8" s="471"/>
      <c r="E8" s="471"/>
      <c r="F8" s="19" t="s">
        <v>4</v>
      </c>
      <c r="G8" s="39" t="s">
        <v>81</v>
      </c>
      <c r="H8" s="475"/>
    </row>
    <row r="9" spans="1:8" s="2" customFormat="1" ht="22.5" customHeight="1">
      <c r="A9" s="201"/>
      <c r="B9" s="199"/>
      <c r="C9" s="202"/>
      <c r="D9" s="200"/>
      <c r="E9" s="200"/>
      <c r="F9" s="204"/>
      <c r="G9" s="203"/>
      <c r="H9" s="413"/>
    </row>
    <row r="10" spans="1:8" s="67" customFormat="1" ht="33.75" customHeight="1">
      <c r="A10" s="75">
        <v>1</v>
      </c>
      <c r="B10" s="63" t="s">
        <v>112</v>
      </c>
      <c r="C10" s="64"/>
      <c r="D10" s="62"/>
      <c r="E10" s="62"/>
      <c r="F10" s="62"/>
      <c r="G10" s="62"/>
      <c r="H10" s="414"/>
    </row>
    <row r="11" spans="1:8" s="67" customFormat="1" ht="18.75">
      <c r="A11" s="280">
        <v>2</v>
      </c>
      <c r="B11" s="281" t="s">
        <v>737</v>
      </c>
      <c r="C11" s="271">
        <v>3001</v>
      </c>
      <c r="D11" s="272">
        <f>D12+D13+D14</f>
        <v>228007879.05000001</v>
      </c>
      <c r="E11" s="272">
        <f>E12+E13+E14</f>
        <v>239837000</v>
      </c>
      <c r="F11" s="272">
        <f>F12+F13+F14</f>
        <v>47967000</v>
      </c>
      <c r="G11" s="272">
        <f>G12+G13+G14</f>
        <v>57851760.140000008</v>
      </c>
      <c r="H11" s="415">
        <f>IF(E11=0,"",G11/E11)*100</f>
        <v>24.121282429316583</v>
      </c>
    </row>
    <row r="12" spans="1:8" s="67" customFormat="1" ht="30" customHeight="1">
      <c r="A12" s="75">
        <v>3</v>
      </c>
      <c r="B12" s="65" t="s">
        <v>113</v>
      </c>
      <c r="C12" s="64">
        <v>3002</v>
      </c>
      <c r="D12" s="122">
        <v>170010718.33000001</v>
      </c>
      <c r="E12" s="122">
        <v>235337000</v>
      </c>
      <c r="F12" s="122">
        <v>47067000</v>
      </c>
      <c r="G12" s="122">
        <v>56900310.74000001</v>
      </c>
      <c r="H12" s="416">
        <f t="shared" ref="H12:H59" si="0">IF(E12=0,"",G12/E12)*100</f>
        <v>24.178225582887521</v>
      </c>
    </row>
    <row r="13" spans="1:8" s="67" customFormat="1" ht="30" customHeight="1">
      <c r="A13" s="75">
        <v>4</v>
      </c>
      <c r="B13" s="65" t="s">
        <v>114</v>
      </c>
      <c r="C13" s="64">
        <v>3003</v>
      </c>
      <c r="D13" s="122">
        <v>1218297.97</v>
      </c>
      <c r="E13" s="122">
        <v>4500000</v>
      </c>
      <c r="F13" s="122">
        <v>900000</v>
      </c>
      <c r="G13" s="122">
        <v>624941</v>
      </c>
      <c r="H13" s="416">
        <f t="shared" si="0"/>
        <v>13.887577777777777</v>
      </c>
    </row>
    <row r="14" spans="1:8" s="67" customFormat="1" ht="30" customHeight="1">
      <c r="A14" s="75">
        <v>5</v>
      </c>
      <c r="B14" s="65" t="s">
        <v>115</v>
      </c>
      <c r="C14" s="64">
        <v>3004</v>
      </c>
      <c r="D14" s="122">
        <v>56778862.749999993</v>
      </c>
      <c r="E14" s="122"/>
      <c r="F14" s="122"/>
      <c r="G14" s="122">
        <v>326508.40000000002</v>
      </c>
      <c r="H14" s="416"/>
    </row>
    <row r="15" spans="1:8" s="67" customFormat="1" ht="18.75">
      <c r="A15" s="280">
        <v>6</v>
      </c>
      <c r="B15" s="281" t="s">
        <v>738</v>
      </c>
      <c r="C15" s="271">
        <v>3005</v>
      </c>
      <c r="D15" s="272">
        <f>D16+D17+D18+D19+D20</f>
        <v>357371016.56099999</v>
      </c>
      <c r="E15" s="272">
        <f>E16+E17+E18+E19+E20</f>
        <v>449369000</v>
      </c>
      <c r="F15" s="272">
        <f>F16+F17+F18+F19+F20</f>
        <v>89475000</v>
      </c>
      <c r="G15" s="272">
        <f>G16+G17+G18+G19+G20</f>
        <v>96147122.570000008</v>
      </c>
      <c r="H15" s="415">
        <f t="shared" si="0"/>
        <v>21.396029225424986</v>
      </c>
    </row>
    <row r="16" spans="1:8" s="67" customFormat="1" ht="27" customHeight="1">
      <c r="A16" s="75">
        <v>7</v>
      </c>
      <c r="B16" s="65" t="s">
        <v>116</v>
      </c>
      <c r="C16" s="64">
        <v>3006</v>
      </c>
      <c r="D16" s="122">
        <v>107702019.461</v>
      </c>
      <c r="E16" s="122">
        <v>206884000</v>
      </c>
      <c r="F16" s="122">
        <v>28882000</v>
      </c>
      <c r="G16" s="122">
        <v>33032392.849999994</v>
      </c>
      <c r="H16" s="416">
        <f t="shared" si="0"/>
        <v>15.966625186094621</v>
      </c>
    </row>
    <row r="17" spans="1:8" s="76" customFormat="1" ht="30" customHeight="1">
      <c r="A17" s="75">
        <v>8</v>
      </c>
      <c r="B17" s="65" t="s">
        <v>739</v>
      </c>
      <c r="C17" s="64">
        <v>3007</v>
      </c>
      <c r="D17" s="122">
        <v>169332062.63</v>
      </c>
      <c r="E17" s="122">
        <v>178206000</v>
      </c>
      <c r="F17" s="122">
        <v>41736000</v>
      </c>
      <c r="G17" s="122">
        <v>40234130.240000002</v>
      </c>
      <c r="H17" s="416">
        <f t="shared" si="0"/>
        <v>22.577315152127316</v>
      </c>
    </row>
    <row r="18" spans="1:8" s="76" customFormat="1" ht="30" customHeight="1">
      <c r="A18" s="75">
        <v>9</v>
      </c>
      <c r="B18" s="65" t="s">
        <v>117</v>
      </c>
      <c r="C18" s="64">
        <v>3008</v>
      </c>
      <c r="D18" s="122">
        <v>184202.16</v>
      </c>
      <c r="E18" s="122"/>
      <c r="F18" s="122"/>
      <c r="G18" s="122">
        <v>0</v>
      </c>
      <c r="H18" s="416"/>
    </row>
    <row r="19" spans="1:8" s="76" customFormat="1" ht="30" customHeight="1">
      <c r="A19" s="75">
        <v>10</v>
      </c>
      <c r="B19" s="65" t="s">
        <v>118</v>
      </c>
      <c r="C19" s="64">
        <v>3009</v>
      </c>
      <c r="D19" s="122">
        <v>1929920</v>
      </c>
      <c r="E19" s="122"/>
      <c r="F19" s="122"/>
      <c r="G19" s="122">
        <v>0</v>
      </c>
      <c r="H19" s="416"/>
    </row>
    <row r="20" spans="1:8" s="76" customFormat="1" ht="30" customHeight="1">
      <c r="A20" s="75">
        <v>11</v>
      </c>
      <c r="B20" s="65" t="s">
        <v>740</v>
      </c>
      <c r="C20" s="64">
        <v>3010</v>
      </c>
      <c r="D20" s="122">
        <v>78222812.310000002</v>
      </c>
      <c r="E20" s="122">
        <v>64279000</v>
      </c>
      <c r="F20" s="122">
        <v>18857000</v>
      </c>
      <c r="G20" s="122">
        <v>22880599.48</v>
      </c>
      <c r="H20" s="416">
        <f t="shared" si="0"/>
        <v>35.595761415081135</v>
      </c>
    </row>
    <row r="21" spans="1:8" s="76" customFormat="1" ht="18.75">
      <c r="A21" s="280">
        <v>12</v>
      </c>
      <c r="B21" s="281" t="s">
        <v>741</v>
      </c>
      <c r="C21" s="271">
        <v>3011</v>
      </c>
      <c r="D21" s="272"/>
      <c r="E21" s="272"/>
      <c r="F21" s="272"/>
      <c r="G21" s="272"/>
      <c r="H21" s="415"/>
    </row>
    <row r="22" spans="1:8" s="76" customFormat="1" ht="18.75">
      <c r="A22" s="280">
        <v>13</v>
      </c>
      <c r="B22" s="281" t="s">
        <v>742</v>
      </c>
      <c r="C22" s="271">
        <v>3012</v>
      </c>
      <c r="D22" s="272">
        <f>+D15-D11</f>
        <v>129363137.51099998</v>
      </c>
      <c r="E22" s="272">
        <f>E15-E11</f>
        <v>209532000</v>
      </c>
      <c r="F22" s="272">
        <f>F15-F11</f>
        <v>41508000</v>
      </c>
      <c r="G22" s="272">
        <f>+G15-G11</f>
        <v>38295362.43</v>
      </c>
      <c r="H22" s="415">
        <f t="shared" si="0"/>
        <v>18.276617619265792</v>
      </c>
    </row>
    <row r="23" spans="1:8" s="76" customFormat="1" ht="37.5">
      <c r="A23" s="75">
        <v>14</v>
      </c>
      <c r="B23" s="63" t="s">
        <v>119</v>
      </c>
      <c r="C23" s="64"/>
      <c r="D23" s="122">
        <v>0</v>
      </c>
      <c r="E23" s="122"/>
      <c r="F23" s="122"/>
      <c r="G23" s="122"/>
      <c r="H23" s="416"/>
    </row>
    <row r="24" spans="1:8" s="76" customFormat="1" ht="18.75">
      <c r="A24" s="280">
        <v>15</v>
      </c>
      <c r="B24" s="281" t="s">
        <v>743</v>
      </c>
      <c r="C24" s="271">
        <v>3013</v>
      </c>
      <c r="D24" s="272">
        <f>D25+D26+D27+D28+D29</f>
        <v>66750773.709999993</v>
      </c>
      <c r="E24" s="272">
        <f>E25+E26+E27+E28+E29</f>
        <v>61000000</v>
      </c>
      <c r="F24" s="272">
        <f>F25+F26+F27+F28+F29</f>
        <v>11800000</v>
      </c>
      <c r="G24" s="272">
        <f>G25+G26+G27+G28+G29</f>
        <v>13067785.529999999</v>
      </c>
      <c r="H24" s="415">
        <f t="shared" si="0"/>
        <v>21.422599229508197</v>
      </c>
    </row>
    <row r="25" spans="1:8" s="76" customFormat="1" ht="30" customHeight="1">
      <c r="A25" s="75">
        <v>16</v>
      </c>
      <c r="B25" s="65" t="s">
        <v>120</v>
      </c>
      <c r="C25" s="64">
        <v>3014</v>
      </c>
      <c r="D25" s="122">
        <v>0</v>
      </c>
      <c r="E25" s="122"/>
      <c r="F25" s="122"/>
      <c r="G25" s="122">
        <v>0</v>
      </c>
      <c r="H25" s="416"/>
    </row>
    <row r="26" spans="1:8" s="76" customFormat="1" ht="36" customHeight="1">
      <c r="A26" s="75">
        <v>17</v>
      </c>
      <c r="B26" s="65" t="s">
        <v>744</v>
      </c>
      <c r="C26" s="64">
        <v>3015</v>
      </c>
      <c r="D26" s="122">
        <v>0</v>
      </c>
      <c r="E26" s="122">
        <v>2000000</v>
      </c>
      <c r="F26" s="122"/>
      <c r="G26" s="122">
        <v>0</v>
      </c>
      <c r="H26" s="416">
        <f t="shared" si="0"/>
        <v>0</v>
      </c>
    </row>
    <row r="27" spans="1:8" s="76" customFormat="1" ht="30" customHeight="1">
      <c r="A27" s="75">
        <v>18</v>
      </c>
      <c r="B27" s="65" t="s">
        <v>121</v>
      </c>
      <c r="C27" s="64">
        <v>3016</v>
      </c>
      <c r="D27" s="122">
        <v>16577986.739999998</v>
      </c>
      <c r="E27" s="122">
        <v>16000000</v>
      </c>
      <c r="F27" s="122">
        <v>3200000</v>
      </c>
      <c r="G27" s="122">
        <v>1117240.53</v>
      </c>
      <c r="H27" s="416">
        <f t="shared" si="0"/>
        <v>6.9827533125000008</v>
      </c>
    </row>
    <row r="28" spans="1:8" s="76" customFormat="1" ht="33.75" customHeight="1">
      <c r="A28" s="75">
        <v>19</v>
      </c>
      <c r="B28" s="65" t="s">
        <v>122</v>
      </c>
      <c r="C28" s="64">
        <v>3017</v>
      </c>
      <c r="D28" s="122">
        <v>50172786.969999999</v>
      </c>
      <c r="E28" s="122">
        <v>43000000</v>
      </c>
      <c r="F28" s="122">
        <v>8600000</v>
      </c>
      <c r="G28" s="122">
        <v>11950545</v>
      </c>
      <c r="H28" s="416">
        <f t="shared" si="0"/>
        <v>27.791965116279073</v>
      </c>
    </row>
    <row r="29" spans="1:8" s="76" customFormat="1" ht="33.75" customHeight="1">
      <c r="A29" s="75">
        <v>20</v>
      </c>
      <c r="B29" s="65" t="s">
        <v>123</v>
      </c>
      <c r="C29" s="64">
        <v>3018</v>
      </c>
      <c r="D29" s="122">
        <v>0</v>
      </c>
      <c r="E29" s="122"/>
      <c r="F29" s="122"/>
      <c r="G29" s="122">
        <v>0</v>
      </c>
      <c r="H29" s="416"/>
    </row>
    <row r="30" spans="1:8" s="76" customFormat="1" ht="18.75">
      <c r="A30" s="280">
        <v>21</v>
      </c>
      <c r="B30" s="281" t="s">
        <v>745</v>
      </c>
      <c r="C30" s="271">
        <v>3019</v>
      </c>
      <c r="D30" s="272">
        <f>D31+D32+D33</f>
        <v>12518707.18</v>
      </c>
      <c r="E30" s="272">
        <f>E31+E32+E33</f>
        <v>278683000</v>
      </c>
      <c r="F30" s="272">
        <f>F31+F32+F33</f>
        <v>55737000</v>
      </c>
      <c r="G30" s="272">
        <f>G31+G32+G33</f>
        <v>34264696</v>
      </c>
      <c r="H30" s="415">
        <f t="shared" si="0"/>
        <v>12.295222887653715</v>
      </c>
    </row>
    <row r="31" spans="1:8" s="76" customFormat="1" ht="30" customHeight="1">
      <c r="A31" s="75">
        <v>22</v>
      </c>
      <c r="B31" s="65" t="s">
        <v>124</v>
      </c>
      <c r="C31" s="64">
        <v>3020</v>
      </c>
      <c r="D31" s="122">
        <v>0</v>
      </c>
      <c r="E31" s="122"/>
      <c r="F31" s="122"/>
      <c r="G31" s="122">
        <v>0</v>
      </c>
      <c r="H31" s="416"/>
    </row>
    <row r="32" spans="1:8" s="76" customFormat="1" ht="37.5">
      <c r="A32" s="75">
        <v>23</v>
      </c>
      <c r="B32" s="65" t="s">
        <v>746</v>
      </c>
      <c r="C32" s="64">
        <v>3021</v>
      </c>
      <c r="D32" s="122">
        <v>12518707.18</v>
      </c>
      <c r="E32" s="122">
        <v>278683000</v>
      </c>
      <c r="F32" s="122">
        <v>55737000</v>
      </c>
      <c r="G32" s="122">
        <v>34264696</v>
      </c>
      <c r="H32" s="416">
        <f t="shared" si="0"/>
        <v>12.295222887653715</v>
      </c>
    </row>
    <row r="33" spans="1:8" s="76" customFormat="1" ht="30" customHeight="1">
      <c r="A33" s="75">
        <v>24</v>
      </c>
      <c r="B33" s="65" t="s">
        <v>125</v>
      </c>
      <c r="C33" s="64">
        <v>3022</v>
      </c>
      <c r="D33" s="122">
        <v>0</v>
      </c>
      <c r="E33" s="122"/>
      <c r="F33" s="122"/>
      <c r="G33" s="122">
        <v>0</v>
      </c>
      <c r="H33" s="416"/>
    </row>
    <row r="34" spans="1:8" s="76" customFormat="1" ht="18.75">
      <c r="A34" s="280">
        <v>25</v>
      </c>
      <c r="B34" s="281" t="s">
        <v>747</v>
      </c>
      <c r="C34" s="271">
        <v>3023</v>
      </c>
      <c r="D34" s="272">
        <v>54232066.530000001</v>
      </c>
      <c r="E34" s="272">
        <v>0</v>
      </c>
      <c r="F34" s="272">
        <v>0</v>
      </c>
      <c r="G34" s="272"/>
      <c r="H34" s="415"/>
    </row>
    <row r="35" spans="1:8" s="76" customFormat="1" ht="18.75">
      <c r="A35" s="280">
        <v>26</v>
      </c>
      <c r="B35" s="281" t="s">
        <v>748</v>
      </c>
      <c r="C35" s="271">
        <v>3024</v>
      </c>
      <c r="D35" s="272"/>
      <c r="E35" s="272">
        <f>E30-E24</f>
        <v>217683000</v>
      </c>
      <c r="F35" s="272">
        <f>F30-F24</f>
        <v>43937000</v>
      </c>
      <c r="G35" s="272">
        <f>G30-G24</f>
        <v>21196910.469999999</v>
      </c>
      <c r="H35" s="415">
        <f t="shared" si="0"/>
        <v>9.737513021228116</v>
      </c>
    </row>
    <row r="36" spans="1:8" s="76" customFormat="1" ht="37.5">
      <c r="A36" s="75">
        <v>27</v>
      </c>
      <c r="B36" s="63" t="s">
        <v>126</v>
      </c>
      <c r="C36" s="64"/>
      <c r="D36" s="122">
        <v>0</v>
      </c>
      <c r="E36" s="122"/>
      <c r="F36" s="122"/>
      <c r="G36" s="122"/>
      <c r="H36" s="416"/>
    </row>
    <row r="37" spans="1:8" s="76" customFormat="1" ht="18.75">
      <c r="A37" s="280">
        <v>28</v>
      </c>
      <c r="B37" s="281" t="s">
        <v>749</v>
      </c>
      <c r="C37" s="271">
        <v>3025</v>
      </c>
      <c r="D37" s="272">
        <f>D38+D39+D40</f>
        <v>70085074.079999998</v>
      </c>
      <c r="E37" s="272">
        <f>E38+E39+E40</f>
        <v>433415000</v>
      </c>
      <c r="F37" s="272">
        <f>F38+F39+F40</f>
        <v>86683000</v>
      </c>
      <c r="G37" s="272">
        <f>G38+G39+G40</f>
        <v>60000000</v>
      </c>
      <c r="H37" s="415">
        <f t="shared" si="0"/>
        <v>13.843544870389813</v>
      </c>
    </row>
    <row r="38" spans="1:8" s="76" customFormat="1" ht="30" customHeight="1">
      <c r="A38" s="75">
        <v>29</v>
      </c>
      <c r="B38" s="65" t="s">
        <v>127</v>
      </c>
      <c r="C38" s="64">
        <v>3026</v>
      </c>
      <c r="D38" s="122">
        <v>0</v>
      </c>
      <c r="E38" s="122"/>
      <c r="F38" s="122"/>
      <c r="G38" s="122">
        <v>0</v>
      </c>
      <c r="H38" s="416"/>
    </row>
    <row r="39" spans="1:8" s="76" customFormat="1" ht="30" customHeight="1">
      <c r="A39" s="75">
        <v>30</v>
      </c>
      <c r="B39" s="65" t="s">
        <v>750</v>
      </c>
      <c r="C39" s="64">
        <v>3027</v>
      </c>
      <c r="D39" s="122">
        <v>70085074.079999998</v>
      </c>
      <c r="E39" s="122">
        <v>433415000</v>
      </c>
      <c r="F39" s="122">
        <v>86683000</v>
      </c>
      <c r="G39" s="122">
        <v>60000000</v>
      </c>
      <c r="H39" s="416">
        <f t="shared" si="0"/>
        <v>13.843544870389813</v>
      </c>
    </row>
    <row r="40" spans="1:8" s="76" customFormat="1" ht="30" customHeight="1">
      <c r="A40" s="75">
        <v>31</v>
      </c>
      <c r="B40" s="65" t="s">
        <v>751</v>
      </c>
      <c r="C40" s="64">
        <v>3028</v>
      </c>
      <c r="D40" s="122">
        <v>0</v>
      </c>
      <c r="E40" s="122"/>
      <c r="F40" s="122"/>
      <c r="G40" s="122">
        <v>0</v>
      </c>
      <c r="H40" s="416"/>
    </row>
    <row r="41" spans="1:8" s="76" customFormat="1" ht="18.75">
      <c r="A41" s="75">
        <v>32</v>
      </c>
      <c r="B41" s="268" t="s">
        <v>752</v>
      </c>
      <c r="C41" s="264">
        <v>3029</v>
      </c>
      <c r="D41" s="266">
        <v>0</v>
      </c>
      <c r="E41" s="266">
        <f>E42+E43+E44+E45</f>
        <v>200000</v>
      </c>
      <c r="F41" s="266"/>
      <c r="G41" s="266"/>
      <c r="H41" s="416">
        <f t="shared" si="0"/>
        <v>0</v>
      </c>
    </row>
    <row r="42" spans="1:8" s="76" customFormat="1" ht="33" customHeight="1">
      <c r="A42" s="75">
        <v>33</v>
      </c>
      <c r="B42" s="63" t="s">
        <v>753</v>
      </c>
      <c r="C42" s="64">
        <v>3030</v>
      </c>
      <c r="D42" s="122">
        <v>0</v>
      </c>
      <c r="E42" s="122">
        <v>0</v>
      </c>
      <c r="F42" s="122">
        <v>0</v>
      </c>
      <c r="G42" s="122">
        <v>0</v>
      </c>
      <c r="H42" s="416"/>
    </row>
    <row r="43" spans="1:8" s="76" customFormat="1" ht="18.75">
      <c r="A43" s="280">
        <v>34</v>
      </c>
      <c r="B43" s="281" t="s">
        <v>754</v>
      </c>
      <c r="C43" s="271">
        <v>3031</v>
      </c>
      <c r="D43" s="272">
        <f>D44+D45+D46+D47+D48+D49</f>
        <v>0</v>
      </c>
      <c r="E43" s="272">
        <f>E44+E45+E46+E47+E48+E49</f>
        <v>200000</v>
      </c>
      <c r="F43" s="272">
        <f t="shared" ref="F43:G43" si="1">F44+F45+F46+F47+F48+F49</f>
        <v>40000</v>
      </c>
      <c r="G43" s="272">
        <f t="shared" si="1"/>
        <v>0</v>
      </c>
      <c r="H43" s="415">
        <f t="shared" si="0"/>
        <v>0</v>
      </c>
    </row>
    <row r="44" spans="1:8" s="76" customFormat="1" ht="30" customHeight="1">
      <c r="A44" s="75">
        <v>35</v>
      </c>
      <c r="B44" s="65" t="s">
        <v>128</v>
      </c>
      <c r="C44" s="64">
        <v>3032</v>
      </c>
      <c r="D44" s="122">
        <v>0</v>
      </c>
      <c r="E44" s="122">
        <v>0</v>
      </c>
      <c r="F44" s="122">
        <v>0</v>
      </c>
      <c r="G44" s="122">
        <v>0</v>
      </c>
      <c r="H44" s="416"/>
    </row>
    <row r="45" spans="1:8" s="76" customFormat="1" ht="30" customHeight="1">
      <c r="A45" s="75">
        <v>36</v>
      </c>
      <c r="B45" s="65" t="s">
        <v>755</v>
      </c>
      <c r="C45" s="64">
        <v>3033</v>
      </c>
      <c r="D45" s="122">
        <v>0</v>
      </c>
      <c r="E45" s="122">
        <v>0</v>
      </c>
      <c r="F45" s="122">
        <v>0</v>
      </c>
      <c r="G45" s="122">
        <v>0</v>
      </c>
      <c r="H45" s="416"/>
    </row>
    <row r="46" spans="1:8" s="76" customFormat="1" ht="18.75">
      <c r="A46" s="267">
        <v>37</v>
      </c>
      <c r="B46" s="268" t="s">
        <v>756</v>
      </c>
      <c r="C46" s="264">
        <v>3034</v>
      </c>
      <c r="D46" s="266"/>
      <c r="E46" s="266"/>
      <c r="F46" s="266"/>
      <c r="G46" s="266"/>
      <c r="H46" s="416"/>
    </row>
    <row r="47" spans="1:8" s="76" customFormat="1" ht="18.75">
      <c r="A47" s="267">
        <v>38</v>
      </c>
      <c r="B47" s="268" t="s">
        <v>757</v>
      </c>
      <c r="C47" s="264">
        <v>3035</v>
      </c>
      <c r="D47" s="266">
        <v>0</v>
      </c>
      <c r="E47" s="266">
        <v>200000</v>
      </c>
      <c r="F47" s="266">
        <v>40000</v>
      </c>
      <c r="G47" s="266">
        <v>0</v>
      </c>
      <c r="H47" s="416">
        <f t="shared" si="0"/>
        <v>0</v>
      </c>
    </row>
    <row r="48" spans="1:8" s="76" customFormat="1" ht="30" customHeight="1">
      <c r="A48" s="267">
        <v>39</v>
      </c>
      <c r="B48" s="269" t="s">
        <v>758</v>
      </c>
      <c r="C48" s="264">
        <v>3036</v>
      </c>
      <c r="E48" s="266">
        <v>0</v>
      </c>
      <c r="F48" s="266"/>
      <c r="G48" s="266"/>
      <c r="H48" s="416"/>
    </row>
    <row r="49" spans="1:8" s="76" customFormat="1" ht="30" customHeight="1">
      <c r="A49" s="267">
        <v>40</v>
      </c>
      <c r="B49" s="269" t="s">
        <v>759</v>
      </c>
      <c r="C49" s="264">
        <v>3037</v>
      </c>
      <c r="E49" s="266">
        <v>0</v>
      </c>
      <c r="F49" s="266"/>
      <c r="G49" s="266"/>
      <c r="H49" s="416"/>
    </row>
    <row r="50" spans="1:8" s="76" customFormat="1" ht="30" customHeight="1">
      <c r="A50" s="280">
        <v>41</v>
      </c>
      <c r="B50" s="270" t="s">
        <v>760</v>
      </c>
      <c r="C50" s="271">
        <v>3038</v>
      </c>
      <c r="D50" s="272">
        <f>D37-D43</f>
        <v>70085074.079999998</v>
      </c>
      <c r="E50" s="272">
        <f>E37-E43</f>
        <v>433215000</v>
      </c>
      <c r="F50" s="272">
        <f>F37-F43</f>
        <v>86643000</v>
      </c>
      <c r="G50" s="272">
        <f>G37-G43</f>
        <v>60000000</v>
      </c>
      <c r="H50" s="415">
        <f t="shared" si="0"/>
        <v>13.84993594404626</v>
      </c>
    </row>
    <row r="51" spans="1:8" s="76" customFormat="1" ht="30" customHeight="1">
      <c r="A51" s="280">
        <v>42</v>
      </c>
      <c r="B51" s="270" t="s">
        <v>761</v>
      </c>
      <c r="C51" s="271">
        <v>3039</v>
      </c>
      <c r="D51" s="272">
        <v>0</v>
      </c>
      <c r="E51" s="272">
        <v>0</v>
      </c>
      <c r="F51" s="272"/>
      <c r="G51" s="272">
        <v>0</v>
      </c>
      <c r="H51" s="415"/>
    </row>
    <row r="52" spans="1:8" s="76" customFormat="1" ht="30" customHeight="1">
      <c r="A52" s="280">
        <v>43</v>
      </c>
      <c r="B52" s="270" t="s">
        <v>764</v>
      </c>
      <c r="C52" s="271">
        <v>3040</v>
      </c>
      <c r="D52" s="272">
        <f>+D37+D24+D11</f>
        <v>364843726.84000003</v>
      </c>
      <c r="E52" s="272">
        <f>E11+E24+E37</f>
        <v>734252000</v>
      </c>
      <c r="F52" s="272">
        <f>F11+F24+F37</f>
        <v>146450000</v>
      </c>
      <c r="G52" s="272">
        <f>+G37+G24+G11</f>
        <v>130919545.67000002</v>
      </c>
      <c r="H52" s="415">
        <f t="shared" si="0"/>
        <v>17.830328779492604</v>
      </c>
    </row>
    <row r="53" spans="1:8" s="76" customFormat="1" ht="18.75">
      <c r="A53" s="280">
        <v>44</v>
      </c>
      <c r="B53" s="270" t="s">
        <v>765</v>
      </c>
      <c r="C53" s="271">
        <v>3041</v>
      </c>
      <c r="D53" s="272">
        <f>+D43+D30+D15</f>
        <v>369889723.741</v>
      </c>
      <c r="E53" s="272">
        <f>E15+E30+E43</f>
        <v>728252000</v>
      </c>
      <c r="F53" s="272">
        <f>F15+F30+F43</f>
        <v>145252000</v>
      </c>
      <c r="G53" s="272">
        <f>+G43+G30+G15</f>
        <v>130411818.57000001</v>
      </c>
      <c r="H53" s="415">
        <f t="shared" si="0"/>
        <v>17.907512587675694</v>
      </c>
    </row>
    <row r="54" spans="1:8" s="76" customFormat="1" ht="18.75">
      <c r="A54" s="75">
        <v>45</v>
      </c>
      <c r="B54" s="63" t="s">
        <v>766</v>
      </c>
      <c r="C54" s="64">
        <v>3042</v>
      </c>
      <c r="D54" s="122"/>
      <c r="E54" s="122">
        <f>E52-E53</f>
        <v>6000000</v>
      </c>
      <c r="F54" s="122">
        <f>F52-F53</f>
        <v>1198000</v>
      </c>
      <c r="G54" s="122">
        <f>+G52-G53</f>
        <v>507727.10000000894</v>
      </c>
      <c r="H54" s="416">
        <f t="shared" si="0"/>
        <v>8.462118333333482</v>
      </c>
    </row>
    <row r="55" spans="1:8" s="76" customFormat="1" ht="18.75">
      <c r="A55" s="280">
        <v>46</v>
      </c>
      <c r="B55" s="282" t="s">
        <v>767</v>
      </c>
      <c r="C55" s="283">
        <v>3043</v>
      </c>
      <c r="D55" s="272">
        <f>+D53-D52</f>
        <v>5045996.9009999633</v>
      </c>
      <c r="E55" s="284">
        <v>0</v>
      </c>
      <c r="F55" s="284"/>
      <c r="G55" s="272"/>
      <c r="H55" s="415"/>
    </row>
    <row r="56" spans="1:8" s="76" customFormat="1" ht="37.5">
      <c r="A56" s="75">
        <v>47</v>
      </c>
      <c r="B56" s="265" t="s">
        <v>762</v>
      </c>
      <c r="C56" s="401">
        <v>3044</v>
      </c>
      <c r="D56" s="402">
        <v>19022224</v>
      </c>
      <c r="E56" s="266">
        <v>11500000</v>
      </c>
      <c r="F56" s="266">
        <v>11500000</v>
      </c>
      <c r="G56" s="266">
        <v>13976227</v>
      </c>
      <c r="H56" s="416">
        <f t="shared" si="0"/>
        <v>121.53240869565218</v>
      </c>
    </row>
    <row r="57" spans="1:8" s="76" customFormat="1" ht="37.5">
      <c r="A57" s="75">
        <v>48</v>
      </c>
      <c r="B57" s="265" t="s">
        <v>763</v>
      </c>
      <c r="C57" s="401">
        <v>3045</v>
      </c>
      <c r="D57" s="403"/>
      <c r="E57" s="266"/>
      <c r="F57" s="266"/>
      <c r="G57" s="266"/>
      <c r="H57" s="416"/>
    </row>
    <row r="58" spans="1:8" s="76" customFormat="1" ht="37.5">
      <c r="A58" s="75">
        <v>49</v>
      </c>
      <c r="B58" s="265" t="s">
        <v>296</v>
      </c>
      <c r="C58" s="401">
        <v>3046</v>
      </c>
      <c r="D58" s="404"/>
      <c r="E58" s="266"/>
      <c r="F58" s="266"/>
      <c r="G58" s="266"/>
      <c r="H58" s="416"/>
    </row>
    <row r="59" spans="1:8" s="76" customFormat="1" ht="37.5">
      <c r="A59" s="75">
        <v>50</v>
      </c>
      <c r="B59" s="265" t="s">
        <v>768</v>
      </c>
      <c r="C59" s="401">
        <v>3047</v>
      </c>
      <c r="D59" s="404">
        <f>D54-D55+D56+D57-D58</f>
        <v>13976227.099000037</v>
      </c>
      <c r="E59" s="266">
        <f>E54-E55+E56+E57-E58</f>
        <v>17500000</v>
      </c>
      <c r="F59" s="266">
        <f>F54-F55+F56+F57-F58</f>
        <v>12698000</v>
      </c>
      <c r="G59" s="266">
        <f>G54-G55+G56+G57-G58</f>
        <v>14483954.100000009</v>
      </c>
      <c r="H59" s="416">
        <f t="shared" si="0"/>
        <v>82.765452000000053</v>
      </c>
    </row>
    <row r="60" spans="1:8" s="76" customFormat="1" ht="18.75">
      <c r="A60" s="72"/>
      <c r="B60" s="313"/>
      <c r="C60" s="412"/>
      <c r="D60" s="314"/>
      <c r="E60" s="314"/>
      <c r="F60" s="314"/>
      <c r="G60" s="314"/>
      <c r="H60" s="315"/>
    </row>
    <row r="61" spans="1:8" s="76" customFormat="1" ht="18.75">
      <c r="A61" s="72"/>
      <c r="B61" s="313"/>
      <c r="C61" s="412"/>
      <c r="D61" s="314"/>
      <c r="E61" s="314"/>
      <c r="F61" s="314"/>
      <c r="G61" s="314"/>
      <c r="H61" s="315"/>
    </row>
    <row r="62" spans="1:8" s="76" customFormat="1" ht="30" customHeight="1">
      <c r="A62" s="72"/>
      <c r="B62" s="77"/>
      <c r="C62" s="77"/>
      <c r="D62" s="78"/>
      <c r="E62" s="78"/>
      <c r="F62" s="78"/>
      <c r="G62" s="153"/>
      <c r="H62" s="78"/>
    </row>
    <row r="63" spans="1:8" s="76" customFormat="1" ht="30" customHeight="1">
      <c r="A63" s="3" t="s">
        <v>781</v>
      </c>
      <c r="B63" s="372"/>
      <c r="C63" s="372"/>
      <c r="D63" s="373" t="s">
        <v>251</v>
      </c>
      <c r="E63" s="373"/>
      <c r="F63" s="2" t="s">
        <v>338</v>
      </c>
      <c r="G63" s="374"/>
      <c r="H63" s="374"/>
    </row>
    <row r="64" spans="1:8" ht="15">
      <c r="A64" s="253"/>
      <c r="B64" s="253"/>
      <c r="C64" s="253"/>
      <c r="D64" s="253"/>
      <c r="E64" s="253"/>
      <c r="F64" s="253"/>
      <c r="G64" s="253"/>
      <c r="H64" s="253"/>
    </row>
  </sheetData>
  <mergeCells count="8">
    <mergeCell ref="A5:H5"/>
    <mergeCell ref="A7:A8"/>
    <mergeCell ref="B7:B8"/>
    <mergeCell ref="D7:D8"/>
    <mergeCell ref="E7:E8"/>
    <mergeCell ref="F7:G7"/>
    <mergeCell ref="H7:H8"/>
    <mergeCell ref="C7:C8"/>
  </mergeCells>
  <phoneticPr fontId="12" type="noConversion"/>
  <pageMargins left="0.75" right="0.75" top="1" bottom="1" header="0.5" footer="0.5"/>
  <pageSetup scale="5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W98"/>
  <sheetViews>
    <sheetView topLeftCell="A7" zoomScale="70" zoomScaleNormal="70" workbookViewId="0">
      <selection activeCell="F11" sqref="F11"/>
    </sheetView>
  </sheetViews>
  <sheetFormatPr defaultRowHeight="15.75"/>
  <cols>
    <col min="1" max="1" width="6.140625" style="166" customWidth="1"/>
    <col min="2" max="2" width="81.28515625" style="166" customWidth="1"/>
    <col min="3" max="3" width="20.7109375" style="174" customWidth="1"/>
    <col min="4" max="6" width="20.7109375" style="166" customWidth="1"/>
    <col min="7" max="7" width="21.28515625" style="166" customWidth="1"/>
    <col min="8" max="8" width="11.5703125" style="166" customWidth="1"/>
    <col min="9" max="9" width="18.28515625" style="166" customWidth="1"/>
    <col min="10" max="10" width="12.28515625" style="166" customWidth="1"/>
    <col min="11" max="11" width="13.42578125" style="166" customWidth="1"/>
    <col min="12" max="12" width="11.28515625" style="166" customWidth="1"/>
    <col min="13" max="13" width="12.42578125" style="166" customWidth="1"/>
    <col min="14" max="14" width="14.42578125" style="166" customWidth="1"/>
    <col min="15" max="15" width="15.140625" style="166" customWidth="1"/>
    <col min="16" max="16" width="11.28515625" style="166" customWidth="1"/>
    <col min="17" max="17" width="13.140625" style="166" customWidth="1"/>
    <col min="18" max="18" width="13" style="166" customWidth="1"/>
    <col min="19" max="19" width="14.140625" style="166" customWidth="1"/>
    <col min="20" max="20" width="26.5703125" style="166" customWidth="1"/>
    <col min="21" max="256" width="9.140625" style="166"/>
    <col min="257" max="257" width="6.140625" style="166" customWidth="1"/>
    <col min="258" max="258" width="81.28515625" style="166" customWidth="1"/>
    <col min="259" max="262" width="20.7109375" style="166" customWidth="1"/>
    <col min="263" max="263" width="21.28515625" style="166" customWidth="1"/>
    <col min="264" max="264" width="11.5703125" style="166" customWidth="1"/>
    <col min="265" max="265" width="12.7109375" style="166" customWidth="1"/>
    <col min="266" max="266" width="12.28515625" style="166" customWidth="1"/>
    <col min="267" max="267" width="13.42578125" style="166" customWidth="1"/>
    <col min="268" max="268" width="11.28515625" style="166" customWidth="1"/>
    <col min="269" max="269" width="12.42578125" style="166" customWidth="1"/>
    <col min="270" max="270" width="14.42578125" style="166" customWidth="1"/>
    <col min="271" max="271" width="15.140625" style="166" customWidth="1"/>
    <col min="272" max="272" width="11.28515625" style="166" customWidth="1"/>
    <col min="273" max="273" width="13.140625" style="166" customWidth="1"/>
    <col min="274" max="274" width="13" style="166" customWidth="1"/>
    <col min="275" max="275" width="14.140625" style="166" customWidth="1"/>
    <col min="276" max="276" width="26.5703125" style="166" customWidth="1"/>
    <col min="277" max="512" width="9.140625" style="166"/>
    <col min="513" max="513" width="6.140625" style="166" customWidth="1"/>
    <col min="514" max="514" width="81.28515625" style="166" customWidth="1"/>
    <col min="515" max="518" width="20.7109375" style="166" customWidth="1"/>
    <col min="519" max="519" width="21.28515625" style="166" customWidth="1"/>
    <col min="520" max="520" width="11.5703125" style="166" customWidth="1"/>
    <col min="521" max="521" width="12.7109375" style="166" customWidth="1"/>
    <col min="522" max="522" width="12.28515625" style="166" customWidth="1"/>
    <col min="523" max="523" width="13.42578125" style="166" customWidth="1"/>
    <col min="524" max="524" width="11.28515625" style="166" customWidth="1"/>
    <col min="525" max="525" width="12.42578125" style="166" customWidth="1"/>
    <col min="526" max="526" width="14.42578125" style="166" customWidth="1"/>
    <col min="527" max="527" width="15.140625" style="166" customWidth="1"/>
    <col min="528" max="528" width="11.28515625" style="166" customWidth="1"/>
    <col min="529" max="529" width="13.140625" style="166" customWidth="1"/>
    <col min="530" max="530" width="13" style="166" customWidth="1"/>
    <col min="531" max="531" width="14.140625" style="166" customWidth="1"/>
    <col min="532" max="532" width="26.5703125" style="166" customWidth="1"/>
    <col min="533" max="768" width="9.140625" style="166"/>
    <col min="769" max="769" width="6.140625" style="166" customWidth="1"/>
    <col min="770" max="770" width="81.28515625" style="166" customWidth="1"/>
    <col min="771" max="774" width="20.7109375" style="166" customWidth="1"/>
    <col min="775" max="775" width="21.28515625" style="166" customWidth="1"/>
    <col min="776" max="776" width="11.5703125" style="166" customWidth="1"/>
    <col min="777" max="777" width="12.7109375" style="166" customWidth="1"/>
    <col min="778" max="778" width="12.28515625" style="166" customWidth="1"/>
    <col min="779" max="779" width="13.42578125" style="166" customWidth="1"/>
    <col min="780" max="780" width="11.28515625" style="166" customWidth="1"/>
    <col min="781" max="781" width="12.42578125" style="166" customWidth="1"/>
    <col min="782" max="782" width="14.42578125" style="166" customWidth="1"/>
    <col min="783" max="783" width="15.140625" style="166" customWidth="1"/>
    <col min="784" max="784" width="11.28515625" style="166" customWidth="1"/>
    <col min="785" max="785" width="13.140625" style="166" customWidth="1"/>
    <col min="786" max="786" width="13" style="166" customWidth="1"/>
    <col min="787" max="787" width="14.140625" style="166" customWidth="1"/>
    <col min="788" max="788" width="26.5703125" style="166" customWidth="1"/>
    <col min="789" max="1024" width="9.140625" style="166"/>
    <col min="1025" max="1025" width="6.140625" style="166" customWidth="1"/>
    <col min="1026" max="1026" width="81.28515625" style="166" customWidth="1"/>
    <col min="1027" max="1030" width="20.7109375" style="166" customWidth="1"/>
    <col min="1031" max="1031" width="21.28515625" style="166" customWidth="1"/>
    <col min="1032" max="1032" width="11.5703125" style="166" customWidth="1"/>
    <col min="1033" max="1033" width="12.7109375" style="166" customWidth="1"/>
    <col min="1034" max="1034" width="12.28515625" style="166" customWidth="1"/>
    <col min="1035" max="1035" width="13.42578125" style="166" customWidth="1"/>
    <col min="1036" max="1036" width="11.28515625" style="166" customWidth="1"/>
    <col min="1037" max="1037" width="12.42578125" style="166" customWidth="1"/>
    <col min="1038" max="1038" width="14.42578125" style="166" customWidth="1"/>
    <col min="1039" max="1039" width="15.140625" style="166" customWidth="1"/>
    <col min="1040" max="1040" width="11.28515625" style="166" customWidth="1"/>
    <col min="1041" max="1041" width="13.140625" style="166" customWidth="1"/>
    <col min="1042" max="1042" width="13" style="166" customWidth="1"/>
    <col min="1043" max="1043" width="14.140625" style="166" customWidth="1"/>
    <col min="1044" max="1044" width="26.5703125" style="166" customWidth="1"/>
    <col min="1045" max="1280" width="9.140625" style="166"/>
    <col min="1281" max="1281" width="6.140625" style="166" customWidth="1"/>
    <col min="1282" max="1282" width="81.28515625" style="166" customWidth="1"/>
    <col min="1283" max="1286" width="20.7109375" style="166" customWidth="1"/>
    <col min="1287" max="1287" width="21.28515625" style="166" customWidth="1"/>
    <col min="1288" max="1288" width="11.5703125" style="166" customWidth="1"/>
    <col min="1289" max="1289" width="12.7109375" style="166" customWidth="1"/>
    <col min="1290" max="1290" width="12.28515625" style="166" customWidth="1"/>
    <col min="1291" max="1291" width="13.42578125" style="166" customWidth="1"/>
    <col min="1292" max="1292" width="11.28515625" style="166" customWidth="1"/>
    <col min="1293" max="1293" width="12.42578125" style="166" customWidth="1"/>
    <col min="1294" max="1294" width="14.42578125" style="166" customWidth="1"/>
    <col min="1295" max="1295" width="15.140625" style="166" customWidth="1"/>
    <col min="1296" max="1296" width="11.28515625" style="166" customWidth="1"/>
    <col min="1297" max="1297" width="13.140625" style="166" customWidth="1"/>
    <col min="1298" max="1298" width="13" style="166" customWidth="1"/>
    <col min="1299" max="1299" width="14.140625" style="166" customWidth="1"/>
    <col min="1300" max="1300" width="26.5703125" style="166" customWidth="1"/>
    <col min="1301" max="1536" width="9.140625" style="166"/>
    <col min="1537" max="1537" width="6.140625" style="166" customWidth="1"/>
    <col min="1538" max="1538" width="81.28515625" style="166" customWidth="1"/>
    <col min="1539" max="1542" width="20.7109375" style="166" customWidth="1"/>
    <col min="1543" max="1543" width="21.28515625" style="166" customWidth="1"/>
    <col min="1544" max="1544" width="11.5703125" style="166" customWidth="1"/>
    <col min="1545" max="1545" width="12.7109375" style="166" customWidth="1"/>
    <col min="1546" max="1546" width="12.28515625" style="166" customWidth="1"/>
    <col min="1547" max="1547" width="13.42578125" style="166" customWidth="1"/>
    <col min="1548" max="1548" width="11.28515625" style="166" customWidth="1"/>
    <col min="1549" max="1549" width="12.42578125" style="166" customWidth="1"/>
    <col min="1550" max="1550" width="14.42578125" style="166" customWidth="1"/>
    <col min="1551" max="1551" width="15.140625" style="166" customWidth="1"/>
    <col min="1552" max="1552" width="11.28515625" style="166" customWidth="1"/>
    <col min="1553" max="1553" width="13.140625" style="166" customWidth="1"/>
    <col min="1554" max="1554" width="13" style="166" customWidth="1"/>
    <col min="1555" max="1555" width="14.140625" style="166" customWidth="1"/>
    <col min="1556" max="1556" width="26.5703125" style="166" customWidth="1"/>
    <col min="1557" max="1792" width="9.140625" style="166"/>
    <col min="1793" max="1793" width="6.140625" style="166" customWidth="1"/>
    <col min="1794" max="1794" width="81.28515625" style="166" customWidth="1"/>
    <col min="1795" max="1798" width="20.7109375" style="166" customWidth="1"/>
    <col min="1799" max="1799" width="21.28515625" style="166" customWidth="1"/>
    <col min="1800" max="1800" width="11.5703125" style="166" customWidth="1"/>
    <col min="1801" max="1801" width="12.7109375" style="166" customWidth="1"/>
    <col min="1802" max="1802" width="12.28515625" style="166" customWidth="1"/>
    <col min="1803" max="1803" width="13.42578125" style="166" customWidth="1"/>
    <col min="1804" max="1804" width="11.28515625" style="166" customWidth="1"/>
    <col min="1805" max="1805" width="12.42578125" style="166" customWidth="1"/>
    <col min="1806" max="1806" width="14.42578125" style="166" customWidth="1"/>
    <col min="1807" max="1807" width="15.140625" style="166" customWidth="1"/>
    <col min="1808" max="1808" width="11.28515625" style="166" customWidth="1"/>
    <col min="1809" max="1809" width="13.140625" style="166" customWidth="1"/>
    <col min="1810" max="1810" width="13" style="166" customWidth="1"/>
    <col min="1811" max="1811" width="14.140625" style="166" customWidth="1"/>
    <col min="1812" max="1812" width="26.5703125" style="166" customWidth="1"/>
    <col min="1813" max="2048" width="9.140625" style="166"/>
    <col min="2049" max="2049" width="6.140625" style="166" customWidth="1"/>
    <col min="2050" max="2050" width="81.28515625" style="166" customWidth="1"/>
    <col min="2051" max="2054" width="20.7109375" style="166" customWidth="1"/>
    <col min="2055" max="2055" width="21.28515625" style="166" customWidth="1"/>
    <col min="2056" max="2056" width="11.5703125" style="166" customWidth="1"/>
    <col min="2057" max="2057" width="12.7109375" style="166" customWidth="1"/>
    <col min="2058" max="2058" width="12.28515625" style="166" customWidth="1"/>
    <col min="2059" max="2059" width="13.42578125" style="166" customWidth="1"/>
    <col min="2060" max="2060" width="11.28515625" style="166" customWidth="1"/>
    <col min="2061" max="2061" width="12.42578125" style="166" customWidth="1"/>
    <col min="2062" max="2062" width="14.42578125" style="166" customWidth="1"/>
    <col min="2063" max="2063" width="15.140625" style="166" customWidth="1"/>
    <col min="2064" max="2064" width="11.28515625" style="166" customWidth="1"/>
    <col min="2065" max="2065" width="13.140625" style="166" customWidth="1"/>
    <col min="2066" max="2066" width="13" style="166" customWidth="1"/>
    <col min="2067" max="2067" width="14.140625" style="166" customWidth="1"/>
    <col min="2068" max="2068" width="26.5703125" style="166" customWidth="1"/>
    <col min="2069" max="2304" width="9.140625" style="166"/>
    <col min="2305" max="2305" width="6.140625" style="166" customWidth="1"/>
    <col min="2306" max="2306" width="81.28515625" style="166" customWidth="1"/>
    <col min="2307" max="2310" width="20.7109375" style="166" customWidth="1"/>
    <col min="2311" max="2311" width="21.28515625" style="166" customWidth="1"/>
    <col min="2312" max="2312" width="11.5703125" style="166" customWidth="1"/>
    <col min="2313" max="2313" width="12.7109375" style="166" customWidth="1"/>
    <col min="2314" max="2314" width="12.28515625" style="166" customWidth="1"/>
    <col min="2315" max="2315" width="13.42578125" style="166" customWidth="1"/>
    <col min="2316" max="2316" width="11.28515625" style="166" customWidth="1"/>
    <col min="2317" max="2317" width="12.42578125" style="166" customWidth="1"/>
    <col min="2318" max="2318" width="14.42578125" style="166" customWidth="1"/>
    <col min="2319" max="2319" width="15.140625" style="166" customWidth="1"/>
    <col min="2320" max="2320" width="11.28515625" style="166" customWidth="1"/>
    <col min="2321" max="2321" width="13.140625" style="166" customWidth="1"/>
    <col min="2322" max="2322" width="13" style="166" customWidth="1"/>
    <col min="2323" max="2323" width="14.140625" style="166" customWidth="1"/>
    <col min="2324" max="2324" width="26.5703125" style="166" customWidth="1"/>
    <col min="2325" max="2560" width="9.140625" style="166"/>
    <col min="2561" max="2561" width="6.140625" style="166" customWidth="1"/>
    <col min="2562" max="2562" width="81.28515625" style="166" customWidth="1"/>
    <col min="2563" max="2566" width="20.7109375" style="166" customWidth="1"/>
    <col min="2567" max="2567" width="21.28515625" style="166" customWidth="1"/>
    <col min="2568" max="2568" width="11.5703125" style="166" customWidth="1"/>
    <col min="2569" max="2569" width="12.7109375" style="166" customWidth="1"/>
    <col min="2570" max="2570" width="12.28515625" style="166" customWidth="1"/>
    <col min="2571" max="2571" width="13.42578125" style="166" customWidth="1"/>
    <col min="2572" max="2572" width="11.28515625" style="166" customWidth="1"/>
    <col min="2573" max="2573" width="12.42578125" style="166" customWidth="1"/>
    <col min="2574" max="2574" width="14.42578125" style="166" customWidth="1"/>
    <col min="2575" max="2575" width="15.140625" style="166" customWidth="1"/>
    <col min="2576" max="2576" width="11.28515625" style="166" customWidth="1"/>
    <col min="2577" max="2577" width="13.140625" style="166" customWidth="1"/>
    <col min="2578" max="2578" width="13" style="166" customWidth="1"/>
    <col min="2579" max="2579" width="14.140625" style="166" customWidth="1"/>
    <col min="2580" max="2580" width="26.5703125" style="166" customWidth="1"/>
    <col min="2581" max="2816" width="9.140625" style="166"/>
    <col min="2817" max="2817" width="6.140625" style="166" customWidth="1"/>
    <col min="2818" max="2818" width="81.28515625" style="166" customWidth="1"/>
    <col min="2819" max="2822" width="20.7109375" style="166" customWidth="1"/>
    <col min="2823" max="2823" width="21.28515625" style="166" customWidth="1"/>
    <col min="2824" max="2824" width="11.5703125" style="166" customWidth="1"/>
    <col min="2825" max="2825" width="12.7109375" style="166" customWidth="1"/>
    <col min="2826" max="2826" width="12.28515625" style="166" customWidth="1"/>
    <col min="2827" max="2827" width="13.42578125" style="166" customWidth="1"/>
    <col min="2828" max="2828" width="11.28515625" style="166" customWidth="1"/>
    <col min="2829" max="2829" width="12.42578125" style="166" customWidth="1"/>
    <col min="2830" max="2830" width="14.42578125" style="166" customWidth="1"/>
    <col min="2831" max="2831" width="15.140625" style="166" customWidth="1"/>
    <col min="2832" max="2832" width="11.28515625" style="166" customWidth="1"/>
    <col min="2833" max="2833" width="13.140625" style="166" customWidth="1"/>
    <col min="2834" max="2834" width="13" style="166" customWidth="1"/>
    <col min="2835" max="2835" width="14.140625" style="166" customWidth="1"/>
    <col min="2836" max="2836" width="26.5703125" style="166" customWidth="1"/>
    <col min="2837" max="3072" width="9.140625" style="166"/>
    <col min="3073" max="3073" width="6.140625" style="166" customWidth="1"/>
    <col min="3074" max="3074" width="81.28515625" style="166" customWidth="1"/>
    <col min="3075" max="3078" width="20.7109375" style="166" customWidth="1"/>
    <col min="3079" max="3079" width="21.28515625" style="166" customWidth="1"/>
    <col min="3080" max="3080" width="11.5703125" style="166" customWidth="1"/>
    <col min="3081" max="3081" width="12.7109375" style="166" customWidth="1"/>
    <col min="3082" max="3082" width="12.28515625" style="166" customWidth="1"/>
    <col min="3083" max="3083" width="13.42578125" style="166" customWidth="1"/>
    <col min="3084" max="3084" width="11.28515625" style="166" customWidth="1"/>
    <col min="3085" max="3085" width="12.42578125" style="166" customWidth="1"/>
    <col min="3086" max="3086" width="14.42578125" style="166" customWidth="1"/>
    <col min="3087" max="3087" width="15.140625" style="166" customWidth="1"/>
    <col min="3088" max="3088" width="11.28515625" style="166" customWidth="1"/>
    <col min="3089" max="3089" width="13.140625" style="166" customWidth="1"/>
    <col min="3090" max="3090" width="13" style="166" customWidth="1"/>
    <col min="3091" max="3091" width="14.140625" style="166" customWidth="1"/>
    <col min="3092" max="3092" width="26.5703125" style="166" customWidth="1"/>
    <col min="3093" max="3328" width="9.140625" style="166"/>
    <col min="3329" max="3329" width="6.140625" style="166" customWidth="1"/>
    <col min="3330" max="3330" width="81.28515625" style="166" customWidth="1"/>
    <col min="3331" max="3334" width="20.7109375" style="166" customWidth="1"/>
    <col min="3335" max="3335" width="21.28515625" style="166" customWidth="1"/>
    <col min="3336" max="3336" width="11.5703125" style="166" customWidth="1"/>
    <col min="3337" max="3337" width="12.7109375" style="166" customWidth="1"/>
    <col min="3338" max="3338" width="12.28515625" style="166" customWidth="1"/>
    <col min="3339" max="3339" width="13.42578125" style="166" customWidth="1"/>
    <col min="3340" max="3340" width="11.28515625" style="166" customWidth="1"/>
    <col min="3341" max="3341" width="12.42578125" style="166" customWidth="1"/>
    <col min="3342" max="3342" width="14.42578125" style="166" customWidth="1"/>
    <col min="3343" max="3343" width="15.140625" style="166" customWidth="1"/>
    <col min="3344" max="3344" width="11.28515625" style="166" customWidth="1"/>
    <col min="3345" max="3345" width="13.140625" style="166" customWidth="1"/>
    <col min="3346" max="3346" width="13" style="166" customWidth="1"/>
    <col min="3347" max="3347" width="14.140625" style="166" customWidth="1"/>
    <col min="3348" max="3348" width="26.5703125" style="166" customWidth="1"/>
    <col min="3349" max="3584" width="9.140625" style="166"/>
    <col min="3585" max="3585" width="6.140625" style="166" customWidth="1"/>
    <col min="3586" max="3586" width="81.28515625" style="166" customWidth="1"/>
    <col min="3587" max="3590" width="20.7109375" style="166" customWidth="1"/>
    <col min="3591" max="3591" width="21.28515625" style="166" customWidth="1"/>
    <col min="3592" max="3592" width="11.5703125" style="166" customWidth="1"/>
    <col min="3593" max="3593" width="12.7109375" style="166" customWidth="1"/>
    <col min="3594" max="3594" width="12.28515625" style="166" customWidth="1"/>
    <col min="3595" max="3595" width="13.42578125" style="166" customWidth="1"/>
    <col min="3596" max="3596" width="11.28515625" style="166" customWidth="1"/>
    <col min="3597" max="3597" width="12.42578125" style="166" customWidth="1"/>
    <col min="3598" max="3598" width="14.42578125" style="166" customWidth="1"/>
    <col min="3599" max="3599" width="15.140625" style="166" customWidth="1"/>
    <col min="3600" max="3600" width="11.28515625" style="166" customWidth="1"/>
    <col min="3601" max="3601" width="13.140625" style="166" customWidth="1"/>
    <col min="3602" max="3602" width="13" style="166" customWidth="1"/>
    <col min="3603" max="3603" width="14.140625" style="166" customWidth="1"/>
    <col min="3604" max="3604" width="26.5703125" style="166" customWidth="1"/>
    <col min="3605" max="3840" width="9.140625" style="166"/>
    <col min="3841" max="3841" width="6.140625" style="166" customWidth="1"/>
    <col min="3842" max="3842" width="81.28515625" style="166" customWidth="1"/>
    <col min="3843" max="3846" width="20.7109375" style="166" customWidth="1"/>
    <col min="3847" max="3847" width="21.28515625" style="166" customWidth="1"/>
    <col min="3848" max="3848" width="11.5703125" style="166" customWidth="1"/>
    <col min="3849" max="3849" width="12.7109375" style="166" customWidth="1"/>
    <col min="3850" max="3850" width="12.28515625" style="166" customWidth="1"/>
    <col min="3851" max="3851" width="13.42578125" style="166" customWidth="1"/>
    <col min="3852" max="3852" width="11.28515625" style="166" customWidth="1"/>
    <col min="3853" max="3853" width="12.42578125" style="166" customWidth="1"/>
    <col min="3854" max="3854" width="14.42578125" style="166" customWidth="1"/>
    <col min="3855" max="3855" width="15.140625" style="166" customWidth="1"/>
    <col min="3856" max="3856" width="11.28515625" style="166" customWidth="1"/>
    <col min="3857" max="3857" width="13.140625" style="166" customWidth="1"/>
    <col min="3858" max="3858" width="13" style="166" customWidth="1"/>
    <col min="3859" max="3859" width="14.140625" style="166" customWidth="1"/>
    <col min="3860" max="3860" width="26.5703125" style="166" customWidth="1"/>
    <col min="3861" max="4096" width="9.140625" style="166"/>
    <col min="4097" max="4097" width="6.140625" style="166" customWidth="1"/>
    <col min="4098" max="4098" width="81.28515625" style="166" customWidth="1"/>
    <col min="4099" max="4102" width="20.7109375" style="166" customWidth="1"/>
    <col min="4103" max="4103" width="21.28515625" style="166" customWidth="1"/>
    <col min="4104" max="4104" width="11.5703125" style="166" customWidth="1"/>
    <col min="4105" max="4105" width="12.7109375" style="166" customWidth="1"/>
    <col min="4106" max="4106" width="12.28515625" style="166" customWidth="1"/>
    <col min="4107" max="4107" width="13.42578125" style="166" customWidth="1"/>
    <col min="4108" max="4108" width="11.28515625" style="166" customWidth="1"/>
    <col min="4109" max="4109" width="12.42578125" style="166" customWidth="1"/>
    <col min="4110" max="4110" width="14.42578125" style="166" customWidth="1"/>
    <col min="4111" max="4111" width="15.140625" style="166" customWidth="1"/>
    <col min="4112" max="4112" width="11.28515625" style="166" customWidth="1"/>
    <col min="4113" max="4113" width="13.140625" style="166" customWidth="1"/>
    <col min="4114" max="4114" width="13" style="166" customWidth="1"/>
    <col min="4115" max="4115" width="14.140625" style="166" customWidth="1"/>
    <col min="4116" max="4116" width="26.5703125" style="166" customWidth="1"/>
    <col min="4117" max="4352" width="9.140625" style="166"/>
    <col min="4353" max="4353" width="6.140625" style="166" customWidth="1"/>
    <col min="4354" max="4354" width="81.28515625" style="166" customWidth="1"/>
    <col min="4355" max="4358" width="20.7109375" style="166" customWidth="1"/>
    <col min="4359" max="4359" width="21.28515625" style="166" customWidth="1"/>
    <col min="4360" max="4360" width="11.5703125" style="166" customWidth="1"/>
    <col min="4361" max="4361" width="12.7109375" style="166" customWidth="1"/>
    <col min="4362" max="4362" width="12.28515625" style="166" customWidth="1"/>
    <col min="4363" max="4363" width="13.42578125" style="166" customWidth="1"/>
    <col min="4364" max="4364" width="11.28515625" style="166" customWidth="1"/>
    <col min="4365" max="4365" width="12.42578125" style="166" customWidth="1"/>
    <col min="4366" max="4366" width="14.42578125" style="166" customWidth="1"/>
    <col min="4367" max="4367" width="15.140625" style="166" customWidth="1"/>
    <col min="4368" max="4368" width="11.28515625" style="166" customWidth="1"/>
    <col min="4369" max="4369" width="13.140625" style="166" customWidth="1"/>
    <col min="4370" max="4370" width="13" style="166" customWidth="1"/>
    <col min="4371" max="4371" width="14.140625" style="166" customWidth="1"/>
    <col min="4372" max="4372" width="26.5703125" style="166" customWidth="1"/>
    <col min="4373" max="4608" width="9.140625" style="166"/>
    <col min="4609" max="4609" width="6.140625" style="166" customWidth="1"/>
    <col min="4610" max="4610" width="81.28515625" style="166" customWidth="1"/>
    <col min="4611" max="4614" width="20.7109375" style="166" customWidth="1"/>
    <col min="4615" max="4615" width="21.28515625" style="166" customWidth="1"/>
    <col min="4616" max="4616" width="11.5703125" style="166" customWidth="1"/>
    <col min="4617" max="4617" width="12.7109375" style="166" customWidth="1"/>
    <col min="4618" max="4618" width="12.28515625" style="166" customWidth="1"/>
    <col min="4619" max="4619" width="13.42578125" style="166" customWidth="1"/>
    <col min="4620" max="4620" width="11.28515625" style="166" customWidth="1"/>
    <col min="4621" max="4621" width="12.42578125" style="166" customWidth="1"/>
    <col min="4622" max="4622" width="14.42578125" style="166" customWidth="1"/>
    <col min="4623" max="4623" width="15.140625" style="166" customWidth="1"/>
    <col min="4624" max="4624" width="11.28515625" style="166" customWidth="1"/>
    <col min="4625" max="4625" width="13.140625" style="166" customWidth="1"/>
    <col min="4626" max="4626" width="13" style="166" customWidth="1"/>
    <col min="4627" max="4627" width="14.140625" style="166" customWidth="1"/>
    <col min="4628" max="4628" width="26.5703125" style="166" customWidth="1"/>
    <col min="4629" max="4864" width="9.140625" style="166"/>
    <col min="4865" max="4865" width="6.140625" style="166" customWidth="1"/>
    <col min="4866" max="4866" width="81.28515625" style="166" customWidth="1"/>
    <col min="4867" max="4870" width="20.7109375" style="166" customWidth="1"/>
    <col min="4871" max="4871" width="21.28515625" style="166" customWidth="1"/>
    <col min="4872" max="4872" width="11.5703125" style="166" customWidth="1"/>
    <col min="4873" max="4873" width="12.7109375" style="166" customWidth="1"/>
    <col min="4874" max="4874" width="12.28515625" style="166" customWidth="1"/>
    <col min="4875" max="4875" width="13.42578125" style="166" customWidth="1"/>
    <col min="4876" max="4876" width="11.28515625" style="166" customWidth="1"/>
    <col min="4877" max="4877" width="12.42578125" style="166" customWidth="1"/>
    <col min="4878" max="4878" width="14.42578125" style="166" customWidth="1"/>
    <col min="4879" max="4879" width="15.140625" style="166" customWidth="1"/>
    <col min="4880" max="4880" width="11.28515625" style="166" customWidth="1"/>
    <col min="4881" max="4881" width="13.140625" style="166" customWidth="1"/>
    <col min="4882" max="4882" width="13" style="166" customWidth="1"/>
    <col min="4883" max="4883" width="14.140625" style="166" customWidth="1"/>
    <col min="4884" max="4884" width="26.5703125" style="166" customWidth="1"/>
    <col min="4885" max="5120" width="9.140625" style="166"/>
    <col min="5121" max="5121" width="6.140625" style="166" customWidth="1"/>
    <col min="5122" max="5122" width="81.28515625" style="166" customWidth="1"/>
    <col min="5123" max="5126" width="20.7109375" style="166" customWidth="1"/>
    <col min="5127" max="5127" width="21.28515625" style="166" customWidth="1"/>
    <col min="5128" max="5128" width="11.5703125" style="166" customWidth="1"/>
    <col min="5129" max="5129" width="12.7109375" style="166" customWidth="1"/>
    <col min="5130" max="5130" width="12.28515625" style="166" customWidth="1"/>
    <col min="5131" max="5131" width="13.42578125" style="166" customWidth="1"/>
    <col min="5132" max="5132" width="11.28515625" style="166" customWidth="1"/>
    <col min="5133" max="5133" width="12.42578125" style="166" customWidth="1"/>
    <col min="5134" max="5134" width="14.42578125" style="166" customWidth="1"/>
    <col min="5135" max="5135" width="15.140625" style="166" customWidth="1"/>
    <col min="5136" max="5136" width="11.28515625" style="166" customWidth="1"/>
    <col min="5137" max="5137" width="13.140625" style="166" customWidth="1"/>
    <col min="5138" max="5138" width="13" style="166" customWidth="1"/>
    <col min="5139" max="5139" width="14.140625" style="166" customWidth="1"/>
    <col min="5140" max="5140" width="26.5703125" style="166" customWidth="1"/>
    <col min="5141" max="5376" width="9.140625" style="166"/>
    <col min="5377" max="5377" width="6.140625" style="166" customWidth="1"/>
    <col min="5378" max="5378" width="81.28515625" style="166" customWidth="1"/>
    <col min="5379" max="5382" width="20.7109375" style="166" customWidth="1"/>
    <col min="5383" max="5383" width="21.28515625" style="166" customWidth="1"/>
    <col min="5384" max="5384" width="11.5703125" style="166" customWidth="1"/>
    <col min="5385" max="5385" width="12.7109375" style="166" customWidth="1"/>
    <col min="5386" max="5386" width="12.28515625" style="166" customWidth="1"/>
    <col min="5387" max="5387" width="13.42578125" style="166" customWidth="1"/>
    <col min="5388" max="5388" width="11.28515625" style="166" customWidth="1"/>
    <col min="5389" max="5389" width="12.42578125" style="166" customWidth="1"/>
    <col min="5390" max="5390" width="14.42578125" style="166" customWidth="1"/>
    <col min="5391" max="5391" width="15.140625" style="166" customWidth="1"/>
    <col min="5392" max="5392" width="11.28515625" style="166" customWidth="1"/>
    <col min="5393" max="5393" width="13.140625" style="166" customWidth="1"/>
    <col min="5394" max="5394" width="13" style="166" customWidth="1"/>
    <col min="5395" max="5395" width="14.140625" style="166" customWidth="1"/>
    <col min="5396" max="5396" width="26.5703125" style="166" customWidth="1"/>
    <col min="5397" max="5632" width="9.140625" style="166"/>
    <col min="5633" max="5633" width="6.140625" style="166" customWidth="1"/>
    <col min="5634" max="5634" width="81.28515625" style="166" customWidth="1"/>
    <col min="5635" max="5638" width="20.7109375" style="166" customWidth="1"/>
    <col min="5639" max="5639" width="21.28515625" style="166" customWidth="1"/>
    <col min="5640" max="5640" width="11.5703125" style="166" customWidth="1"/>
    <col min="5641" max="5641" width="12.7109375" style="166" customWidth="1"/>
    <col min="5642" max="5642" width="12.28515625" style="166" customWidth="1"/>
    <col min="5643" max="5643" width="13.42578125" style="166" customWidth="1"/>
    <col min="5644" max="5644" width="11.28515625" style="166" customWidth="1"/>
    <col min="5645" max="5645" width="12.42578125" style="166" customWidth="1"/>
    <col min="5646" max="5646" width="14.42578125" style="166" customWidth="1"/>
    <col min="5647" max="5647" width="15.140625" style="166" customWidth="1"/>
    <col min="5648" max="5648" width="11.28515625" style="166" customWidth="1"/>
    <col min="5649" max="5649" width="13.140625" style="166" customWidth="1"/>
    <col min="5650" max="5650" width="13" style="166" customWidth="1"/>
    <col min="5651" max="5651" width="14.140625" style="166" customWidth="1"/>
    <col min="5652" max="5652" width="26.5703125" style="166" customWidth="1"/>
    <col min="5653" max="5888" width="9.140625" style="166"/>
    <col min="5889" max="5889" width="6.140625" style="166" customWidth="1"/>
    <col min="5890" max="5890" width="81.28515625" style="166" customWidth="1"/>
    <col min="5891" max="5894" width="20.7109375" style="166" customWidth="1"/>
    <col min="5895" max="5895" width="21.28515625" style="166" customWidth="1"/>
    <col min="5896" max="5896" width="11.5703125" style="166" customWidth="1"/>
    <col min="5897" max="5897" width="12.7109375" style="166" customWidth="1"/>
    <col min="5898" max="5898" width="12.28515625" style="166" customWidth="1"/>
    <col min="5899" max="5899" width="13.42578125" style="166" customWidth="1"/>
    <col min="5900" max="5900" width="11.28515625" style="166" customWidth="1"/>
    <col min="5901" max="5901" width="12.42578125" style="166" customWidth="1"/>
    <col min="5902" max="5902" width="14.42578125" style="166" customWidth="1"/>
    <col min="5903" max="5903" width="15.140625" style="166" customWidth="1"/>
    <col min="5904" max="5904" width="11.28515625" style="166" customWidth="1"/>
    <col min="5905" max="5905" width="13.140625" style="166" customWidth="1"/>
    <col min="5906" max="5906" width="13" style="166" customWidth="1"/>
    <col min="5907" max="5907" width="14.140625" style="166" customWidth="1"/>
    <col min="5908" max="5908" width="26.5703125" style="166" customWidth="1"/>
    <col min="5909" max="6144" width="9.140625" style="166"/>
    <col min="6145" max="6145" width="6.140625" style="166" customWidth="1"/>
    <col min="6146" max="6146" width="81.28515625" style="166" customWidth="1"/>
    <col min="6147" max="6150" width="20.7109375" style="166" customWidth="1"/>
    <col min="6151" max="6151" width="21.28515625" style="166" customWidth="1"/>
    <col min="6152" max="6152" width="11.5703125" style="166" customWidth="1"/>
    <col min="6153" max="6153" width="12.7109375" style="166" customWidth="1"/>
    <col min="6154" max="6154" width="12.28515625" style="166" customWidth="1"/>
    <col min="6155" max="6155" width="13.42578125" style="166" customWidth="1"/>
    <col min="6156" max="6156" width="11.28515625" style="166" customWidth="1"/>
    <col min="6157" max="6157" width="12.42578125" style="166" customWidth="1"/>
    <col min="6158" max="6158" width="14.42578125" style="166" customWidth="1"/>
    <col min="6159" max="6159" width="15.140625" style="166" customWidth="1"/>
    <col min="6160" max="6160" width="11.28515625" style="166" customWidth="1"/>
    <col min="6161" max="6161" width="13.140625" style="166" customWidth="1"/>
    <col min="6162" max="6162" width="13" style="166" customWidth="1"/>
    <col min="6163" max="6163" width="14.140625" style="166" customWidth="1"/>
    <col min="6164" max="6164" width="26.5703125" style="166" customWidth="1"/>
    <col min="6165" max="6400" width="9.140625" style="166"/>
    <col min="6401" max="6401" width="6.140625" style="166" customWidth="1"/>
    <col min="6402" max="6402" width="81.28515625" style="166" customWidth="1"/>
    <col min="6403" max="6406" width="20.7109375" style="166" customWidth="1"/>
    <col min="6407" max="6407" width="21.28515625" style="166" customWidth="1"/>
    <col min="6408" max="6408" width="11.5703125" style="166" customWidth="1"/>
    <col min="6409" max="6409" width="12.7109375" style="166" customWidth="1"/>
    <col min="6410" max="6410" width="12.28515625" style="166" customWidth="1"/>
    <col min="6411" max="6411" width="13.42578125" style="166" customWidth="1"/>
    <col min="6412" max="6412" width="11.28515625" style="166" customWidth="1"/>
    <col min="6413" max="6413" width="12.42578125" style="166" customWidth="1"/>
    <col min="6414" max="6414" width="14.42578125" style="166" customWidth="1"/>
    <col min="6415" max="6415" width="15.140625" style="166" customWidth="1"/>
    <col min="6416" max="6416" width="11.28515625" style="166" customWidth="1"/>
    <col min="6417" max="6417" width="13.140625" style="166" customWidth="1"/>
    <col min="6418" max="6418" width="13" style="166" customWidth="1"/>
    <col min="6419" max="6419" width="14.140625" style="166" customWidth="1"/>
    <col min="6420" max="6420" width="26.5703125" style="166" customWidth="1"/>
    <col min="6421" max="6656" width="9.140625" style="166"/>
    <col min="6657" max="6657" width="6.140625" style="166" customWidth="1"/>
    <col min="6658" max="6658" width="81.28515625" style="166" customWidth="1"/>
    <col min="6659" max="6662" width="20.7109375" style="166" customWidth="1"/>
    <col min="6663" max="6663" width="21.28515625" style="166" customWidth="1"/>
    <col min="6664" max="6664" width="11.5703125" style="166" customWidth="1"/>
    <col min="6665" max="6665" width="12.7109375" style="166" customWidth="1"/>
    <col min="6666" max="6666" width="12.28515625" style="166" customWidth="1"/>
    <col min="6667" max="6667" width="13.42578125" style="166" customWidth="1"/>
    <col min="6668" max="6668" width="11.28515625" style="166" customWidth="1"/>
    <col min="6669" max="6669" width="12.42578125" style="166" customWidth="1"/>
    <col min="6670" max="6670" width="14.42578125" style="166" customWidth="1"/>
    <col min="6671" max="6671" width="15.140625" style="166" customWidth="1"/>
    <col min="6672" max="6672" width="11.28515625" style="166" customWidth="1"/>
    <col min="6673" max="6673" width="13.140625" style="166" customWidth="1"/>
    <col min="6674" max="6674" width="13" style="166" customWidth="1"/>
    <col min="6675" max="6675" width="14.140625" style="166" customWidth="1"/>
    <col min="6676" max="6676" width="26.5703125" style="166" customWidth="1"/>
    <col min="6677" max="6912" width="9.140625" style="166"/>
    <col min="6913" max="6913" width="6.140625" style="166" customWidth="1"/>
    <col min="6914" max="6914" width="81.28515625" style="166" customWidth="1"/>
    <col min="6915" max="6918" width="20.7109375" style="166" customWidth="1"/>
    <col min="6919" max="6919" width="21.28515625" style="166" customWidth="1"/>
    <col min="6920" max="6920" width="11.5703125" style="166" customWidth="1"/>
    <col min="6921" max="6921" width="12.7109375" style="166" customWidth="1"/>
    <col min="6922" max="6922" width="12.28515625" style="166" customWidth="1"/>
    <col min="6923" max="6923" width="13.42578125" style="166" customWidth="1"/>
    <col min="6924" max="6924" width="11.28515625" style="166" customWidth="1"/>
    <col min="6925" max="6925" width="12.42578125" style="166" customWidth="1"/>
    <col min="6926" max="6926" width="14.42578125" style="166" customWidth="1"/>
    <col min="6927" max="6927" width="15.140625" style="166" customWidth="1"/>
    <col min="6928" max="6928" width="11.28515625" style="166" customWidth="1"/>
    <col min="6929" max="6929" width="13.140625" style="166" customWidth="1"/>
    <col min="6930" max="6930" width="13" style="166" customWidth="1"/>
    <col min="6931" max="6931" width="14.140625" style="166" customWidth="1"/>
    <col min="6932" max="6932" width="26.5703125" style="166" customWidth="1"/>
    <col min="6933" max="7168" width="9.140625" style="166"/>
    <col min="7169" max="7169" width="6.140625" style="166" customWidth="1"/>
    <col min="7170" max="7170" width="81.28515625" style="166" customWidth="1"/>
    <col min="7171" max="7174" width="20.7109375" style="166" customWidth="1"/>
    <col min="7175" max="7175" width="21.28515625" style="166" customWidth="1"/>
    <col min="7176" max="7176" width="11.5703125" style="166" customWidth="1"/>
    <col min="7177" max="7177" width="12.7109375" style="166" customWidth="1"/>
    <col min="7178" max="7178" width="12.28515625" style="166" customWidth="1"/>
    <col min="7179" max="7179" width="13.42578125" style="166" customWidth="1"/>
    <col min="7180" max="7180" width="11.28515625" style="166" customWidth="1"/>
    <col min="7181" max="7181" width="12.42578125" style="166" customWidth="1"/>
    <col min="7182" max="7182" width="14.42578125" style="166" customWidth="1"/>
    <col min="7183" max="7183" width="15.140625" style="166" customWidth="1"/>
    <col min="7184" max="7184" width="11.28515625" style="166" customWidth="1"/>
    <col min="7185" max="7185" width="13.140625" style="166" customWidth="1"/>
    <col min="7186" max="7186" width="13" style="166" customWidth="1"/>
    <col min="7187" max="7187" width="14.140625" style="166" customWidth="1"/>
    <col min="7188" max="7188" width="26.5703125" style="166" customWidth="1"/>
    <col min="7189" max="7424" width="9.140625" style="166"/>
    <col min="7425" max="7425" width="6.140625" style="166" customWidth="1"/>
    <col min="7426" max="7426" width="81.28515625" style="166" customWidth="1"/>
    <col min="7427" max="7430" width="20.7109375" style="166" customWidth="1"/>
    <col min="7431" max="7431" width="21.28515625" style="166" customWidth="1"/>
    <col min="7432" max="7432" width="11.5703125" style="166" customWidth="1"/>
    <col min="7433" max="7433" width="12.7109375" style="166" customWidth="1"/>
    <col min="7434" max="7434" width="12.28515625" style="166" customWidth="1"/>
    <col min="7435" max="7435" width="13.42578125" style="166" customWidth="1"/>
    <col min="7436" max="7436" width="11.28515625" style="166" customWidth="1"/>
    <col min="7437" max="7437" width="12.42578125" style="166" customWidth="1"/>
    <col min="7438" max="7438" width="14.42578125" style="166" customWidth="1"/>
    <col min="7439" max="7439" width="15.140625" style="166" customWidth="1"/>
    <col min="7440" max="7440" width="11.28515625" style="166" customWidth="1"/>
    <col min="7441" max="7441" width="13.140625" style="166" customWidth="1"/>
    <col min="7442" max="7442" width="13" style="166" customWidth="1"/>
    <col min="7443" max="7443" width="14.140625" style="166" customWidth="1"/>
    <col min="7444" max="7444" width="26.5703125" style="166" customWidth="1"/>
    <col min="7445" max="7680" width="9.140625" style="166"/>
    <col min="7681" max="7681" width="6.140625" style="166" customWidth="1"/>
    <col min="7682" max="7682" width="81.28515625" style="166" customWidth="1"/>
    <col min="7683" max="7686" width="20.7109375" style="166" customWidth="1"/>
    <col min="7687" max="7687" width="21.28515625" style="166" customWidth="1"/>
    <col min="7688" max="7688" width="11.5703125" style="166" customWidth="1"/>
    <col min="7689" max="7689" width="12.7109375" style="166" customWidth="1"/>
    <col min="7690" max="7690" width="12.28515625" style="166" customWidth="1"/>
    <col min="7691" max="7691" width="13.42578125" style="166" customWidth="1"/>
    <col min="7692" max="7692" width="11.28515625" style="166" customWidth="1"/>
    <col min="7693" max="7693" width="12.42578125" style="166" customWidth="1"/>
    <col min="7694" max="7694" width="14.42578125" style="166" customWidth="1"/>
    <col min="7695" max="7695" width="15.140625" style="166" customWidth="1"/>
    <col min="7696" max="7696" width="11.28515625" style="166" customWidth="1"/>
    <col min="7697" max="7697" width="13.140625" style="166" customWidth="1"/>
    <col min="7698" max="7698" width="13" style="166" customWidth="1"/>
    <col min="7699" max="7699" width="14.140625" style="166" customWidth="1"/>
    <col min="7700" max="7700" width="26.5703125" style="166" customWidth="1"/>
    <col min="7701" max="7936" width="9.140625" style="166"/>
    <col min="7937" max="7937" width="6.140625" style="166" customWidth="1"/>
    <col min="7938" max="7938" width="81.28515625" style="166" customWidth="1"/>
    <col min="7939" max="7942" width="20.7109375" style="166" customWidth="1"/>
    <col min="7943" max="7943" width="21.28515625" style="166" customWidth="1"/>
    <col min="7944" max="7944" width="11.5703125" style="166" customWidth="1"/>
    <col min="7945" max="7945" width="12.7109375" style="166" customWidth="1"/>
    <col min="7946" max="7946" width="12.28515625" style="166" customWidth="1"/>
    <col min="7947" max="7947" width="13.42578125" style="166" customWidth="1"/>
    <col min="7948" max="7948" width="11.28515625" style="166" customWidth="1"/>
    <col min="7949" max="7949" width="12.42578125" style="166" customWidth="1"/>
    <col min="7950" max="7950" width="14.42578125" style="166" customWidth="1"/>
    <col min="7951" max="7951" width="15.140625" style="166" customWidth="1"/>
    <col min="7952" max="7952" width="11.28515625" style="166" customWidth="1"/>
    <col min="7953" max="7953" width="13.140625" style="166" customWidth="1"/>
    <col min="7954" max="7954" width="13" style="166" customWidth="1"/>
    <col min="7955" max="7955" width="14.140625" style="166" customWidth="1"/>
    <col min="7956" max="7956" width="26.5703125" style="166" customWidth="1"/>
    <col min="7957" max="8192" width="9.140625" style="166"/>
    <col min="8193" max="8193" width="6.140625" style="166" customWidth="1"/>
    <col min="8194" max="8194" width="81.28515625" style="166" customWidth="1"/>
    <col min="8195" max="8198" width="20.7109375" style="166" customWidth="1"/>
    <col min="8199" max="8199" width="21.28515625" style="166" customWidth="1"/>
    <col min="8200" max="8200" width="11.5703125" style="166" customWidth="1"/>
    <col min="8201" max="8201" width="12.7109375" style="166" customWidth="1"/>
    <col min="8202" max="8202" width="12.28515625" style="166" customWidth="1"/>
    <col min="8203" max="8203" width="13.42578125" style="166" customWidth="1"/>
    <col min="8204" max="8204" width="11.28515625" style="166" customWidth="1"/>
    <col min="8205" max="8205" width="12.42578125" style="166" customWidth="1"/>
    <col min="8206" max="8206" width="14.42578125" style="166" customWidth="1"/>
    <col min="8207" max="8207" width="15.140625" style="166" customWidth="1"/>
    <col min="8208" max="8208" width="11.28515625" style="166" customWidth="1"/>
    <col min="8209" max="8209" width="13.140625" style="166" customWidth="1"/>
    <col min="8210" max="8210" width="13" style="166" customWidth="1"/>
    <col min="8211" max="8211" width="14.140625" style="166" customWidth="1"/>
    <col min="8212" max="8212" width="26.5703125" style="166" customWidth="1"/>
    <col min="8213" max="8448" width="9.140625" style="166"/>
    <col min="8449" max="8449" width="6.140625" style="166" customWidth="1"/>
    <col min="8450" max="8450" width="81.28515625" style="166" customWidth="1"/>
    <col min="8451" max="8454" width="20.7109375" style="166" customWidth="1"/>
    <col min="8455" max="8455" width="21.28515625" style="166" customWidth="1"/>
    <col min="8456" max="8456" width="11.5703125" style="166" customWidth="1"/>
    <col min="8457" max="8457" width="12.7109375" style="166" customWidth="1"/>
    <col min="8458" max="8458" width="12.28515625" style="166" customWidth="1"/>
    <col min="8459" max="8459" width="13.42578125" style="166" customWidth="1"/>
    <col min="8460" max="8460" width="11.28515625" style="166" customWidth="1"/>
    <col min="8461" max="8461" width="12.42578125" style="166" customWidth="1"/>
    <col min="8462" max="8462" width="14.42578125" style="166" customWidth="1"/>
    <col min="8463" max="8463" width="15.140625" style="166" customWidth="1"/>
    <col min="8464" max="8464" width="11.28515625" style="166" customWidth="1"/>
    <col min="8465" max="8465" width="13.140625" style="166" customWidth="1"/>
    <col min="8466" max="8466" width="13" style="166" customWidth="1"/>
    <col min="8467" max="8467" width="14.140625" style="166" customWidth="1"/>
    <col min="8468" max="8468" width="26.5703125" style="166" customWidth="1"/>
    <col min="8469" max="8704" width="9.140625" style="166"/>
    <col min="8705" max="8705" width="6.140625" style="166" customWidth="1"/>
    <col min="8706" max="8706" width="81.28515625" style="166" customWidth="1"/>
    <col min="8707" max="8710" width="20.7109375" style="166" customWidth="1"/>
    <col min="8711" max="8711" width="21.28515625" style="166" customWidth="1"/>
    <col min="8712" max="8712" width="11.5703125" style="166" customWidth="1"/>
    <col min="8713" max="8713" width="12.7109375" style="166" customWidth="1"/>
    <col min="8714" max="8714" width="12.28515625" style="166" customWidth="1"/>
    <col min="8715" max="8715" width="13.42578125" style="166" customWidth="1"/>
    <col min="8716" max="8716" width="11.28515625" style="166" customWidth="1"/>
    <col min="8717" max="8717" width="12.42578125" style="166" customWidth="1"/>
    <col min="8718" max="8718" width="14.42578125" style="166" customWidth="1"/>
    <col min="8719" max="8719" width="15.140625" style="166" customWidth="1"/>
    <col min="8720" max="8720" width="11.28515625" style="166" customWidth="1"/>
    <col min="8721" max="8721" width="13.140625" style="166" customWidth="1"/>
    <col min="8722" max="8722" width="13" style="166" customWidth="1"/>
    <col min="8723" max="8723" width="14.140625" style="166" customWidth="1"/>
    <col min="8724" max="8724" width="26.5703125" style="166" customWidth="1"/>
    <col min="8725" max="8960" width="9.140625" style="166"/>
    <col min="8961" max="8961" width="6.140625" style="166" customWidth="1"/>
    <col min="8962" max="8962" width="81.28515625" style="166" customWidth="1"/>
    <col min="8963" max="8966" width="20.7109375" style="166" customWidth="1"/>
    <col min="8967" max="8967" width="21.28515625" style="166" customWidth="1"/>
    <col min="8968" max="8968" width="11.5703125" style="166" customWidth="1"/>
    <col min="8969" max="8969" width="12.7109375" style="166" customWidth="1"/>
    <col min="8970" max="8970" width="12.28515625" style="166" customWidth="1"/>
    <col min="8971" max="8971" width="13.42578125" style="166" customWidth="1"/>
    <col min="8972" max="8972" width="11.28515625" style="166" customWidth="1"/>
    <col min="8973" max="8973" width="12.42578125" style="166" customWidth="1"/>
    <col min="8974" max="8974" width="14.42578125" style="166" customWidth="1"/>
    <col min="8975" max="8975" width="15.140625" style="166" customWidth="1"/>
    <col min="8976" max="8976" width="11.28515625" style="166" customWidth="1"/>
    <col min="8977" max="8977" width="13.140625" style="166" customWidth="1"/>
    <col min="8978" max="8978" width="13" style="166" customWidth="1"/>
    <col min="8979" max="8979" width="14.140625" style="166" customWidth="1"/>
    <col min="8980" max="8980" width="26.5703125" style="166" customWidth="1"/>
    <col min="8981" max="9216" width="9.140625" style="166"/>
    <col min="9217" max="9217" width="6.140625" style="166" customWidth="1"/>
    <col min="9218" max="9218" width="81.28515625" style="166" customWidth="1"/>
    <col min="9219" max="9222" width="20.7109375" style="166" customWidth="1"/>
    <col min="9223" max="9223" width="21.28515625" style="166" customWidth="1"/>
    <col min="9224" max="9224" width="11.5703125" style="166" customWidth="1"/>
    <col min="9225" max="9225" width="12.7109375" style="166" customWidth="1"/>
    <col min="9226" max="9226" width="12.28515625" style="166" customWidth="1"/>
    <col min="9227" max="9227" width="13.42578125" style="166" customWidth="1"/>
    <col min="9228" max="9228" width="11.28515625" style="166" customWidth="1"/>
    <col min="9229" max="9229" width="12.42578125" style="166" customWidth="1"/>
    <col min="9230" max="9230" width="14.42578125" style="166" customWidth="1"/>
    <col min="9231" max="9231" width="15.140625" style="166" customWidth="1"/>
    <col min="9232" max="9232" width="11.28515625" style="166" customWidth="1"/>
    <col min="9233" max="9233" width="13.140625" style="166" customWidth="1"/>
    <col min="9234" max="9234" width="13" style="166" customWidth="1"/>
    <col min="9235" max="9235" width="14.140625" style="166" customWidth="1"/>
    <col min="9236" max="9236" width="26.5703125" style="166" customWidth="1"/>
    <col min="9237" max="9472" width="9.140625" style="166"/>
    <col min="9473" max="9473" width="6.140625" style="166" customWidth="1"/>
    <col min="9474" max="9474" width="81.28515625" style="166" customWidth="1"/>
    <col min="9475" max="9478" width="20.7109375" style="166" customWidth="1"/>
    <col min="9479" max="9479" width="21.28515625" style="166" customWidth="1"/>
    <col min="9480" max="9480" width="11.5703125" style="166" customWidth="1"/>
    <col min="9481" max="9481" width="12.7109375" style="166" customWidth="1"/>
    <col min="9482" max="9482" width="12.28515625" style="166" customWidth="1"/>
    <col min="9483" max="9483" width="13.42578125" style="166" customWidth="1"/>
    <col min="9484" max="9484" width="11.28515625" style="166" customWidth="1"/>
    <col min="9485" max="9485" width="12.42578125" style="166" customWidth="1"/>
    <col min="9486" max="9486" width="14.42578125" style="166" customWidth="1"/>
    <col min="9487" max="9487" width="15.140625" style="166" customWidth="1"/>
    <col min="9488" max="9488" width="11.28515625" style="166" customWidth="1"/>
    <col min="9489" max="9489" width="13.140625" style="166" customWidth="1"/>
    <col min="9490" max="9490" width="13" style="166" customWidth="1"/>
    <col min="9491" max="9491" width="14.140625" style="166" customWidth="1"/>
    <col min="9492" max="9492" width="26.5703125" style="166" customWidth="1"/>
    <col min="9493" max="9728" width="9.140625" style="166"/>
    <col min="9729" max="9729" width="6.140625" style="166" customWidth="1"/>
    <col min="9730" max="9730" width="81.28515625" style="166" customWidth="1"/>
    <col min="9731" max="9734" width="20.7109375" style="166" customWidth="1"/>
    <col min="9735" max="9735" width="21.28515625" style="166" customWidth="1"/>
    <col min="9736" max="9736" width="11.5703125" style="166" customWidth="1"/>
    <col min="9737" max="9737" width="12.7109375" style="166" customWidth="1"/>
    <col min="9738" max="9738" width="12.28515625" style="166" customWidth="1"/>
    <col min="9739" max="9739" width="13.42578125" style="166" customWidth="1"/>
    <col min="9740" max="9740" width="11.28515625" style="166" customWidth="1"/>
    <col min="9741" max="9741" width="12.42578125" style="166" customWidth="1"/>
    <col min="9742" max="9742" width="14.42578125" style="166" customWidth="1"/>
    <col min="9743" max="9743" width="15.140625" style="166" customWidth="1"/>
    <col min="9744" max="9744" width="11.28515625" style="166" customWidth="1"/>
    <col min="9745" max="9745" width="13.140625" style="166" customWidth="1"/>
    <col min="9746" max="9746" width="13" style="166" customWidth="1"/>
    <col min="9747" max="9747" width="14.140625" style="166" customWidth="1"/>
    <col min="9748" max="9748" width="26.5703125" style="166" customWidth="1"/>
    <col min="9749" max="9984" width="9.140625" style="166"/>
    <col min="9985" max="9985" width="6.140625" style="166" customWidth="1"/>
    <col min="9986" max="9986" width="81.28515625" style="166" customWidth="1"/>
    <col min="9987" max="9990" width="20.7109375" style="166" customWidth="1"/>
    <col min="9991" max="9991" width="21.28515625" style="166" customWidth="1"/>
    <col min="9992" max="9992" width="11.5703125" style="166" customWidth="1"/>
    <col min="9993" max="9993" width="12.7109375" style="166" customWidth="1"/>
    <col min="9994" max="9994" width="12.28515625" style="166" customWidth="1"/>
    <col min="9995" max="9995" width="13.42578125" style="166" customWidth="1"/>
    <col min="9996" max="9996" width="11.28515625" style="166" customWidth="1"/>
    <col min="9997" max="9997" width="12.42578125" style="166" customWidth="1"/>
    <col min="9998" max="9998" width="14.42578125" style="166" customWidth="1"/>
    <col min="9999" max="9999" width="15.140625" style="166" customWidth="1"/>
    <col min="10000" max="10000" width="11.28515625" style="166" customWidth="1"/>
    <col min="10001" max="10001" width="13.140625" style="166" customWidth="1"/>
    <col min="10002" max="10002" width="13" style="166" customWidth="1"/>
    <col min="10003" max="10003" width="14.140625" style="166" customWidth="1"/>
    <col min="10004" max="10004" width="26.5703125" style="166" customWidth="1"/>
    <col min="10005" max="10240" width="9.140625" style="166"/>
    <col min="10241" max="10241" width="6.140625" style="166" customWidth="1"/>
    <col min="10242" max="10242" width="81.28515625" style="166" customWidth="1"/>
    <col min="10243" max="10246" width="20.7109375" style="166" customWidth="1"/>
    <col min="10247" max="10247" width="21.28515625" style="166" customWidth="1"/>
    <col min="10248" max="10248" width="11.5703125" style="166" customWidth="1"/>
    <col min="10249" max="10249" width="12.7109375" style="166" customWidth="1"/>
    <col min="10250" max="10250" width="12.28515625" style="166" customWidth="1"/>
    <col min="10251" max="10251" width="13.42578125" style="166" customWidth="1"/>
    <col min="10252" max="10252" width="11.28515625" style="166" customWidth="1"/>
    <col min="10253" max="10253" width="12.42578125" style="166" customWidth="1"/>
    <col min="10254" max="10254" width="14.42578125" style="166" customWidth="1"/>
    <col min="10255" max="10255" width="15.140625" style="166" customWidth="1"/>
    <col min="10256" max="10256" width="11.28515625" style="166" customWidth="1"/>
    <col min="10257" max="10257" width="13.140625" style="166" customWidth="1"/>
    <col min="10258" max="10258" width="13" style="166" customWidth="1"/>
    <col min="10259" max="10259" width="14.140625" style="166" customWidth="1"/>
    <col min="10260" max="10260" width="26.5703125" style="166" customWidth="1"/>
    <col min="10261" max="10496" width="9.140625" style="166"/>
    <col min="10497" max="10497" width="6.140625" style="166" customWidth="1"/>
    <col min="10498" max="10498" width="81.28515625" style="166" customWidth="1"/>
    <col min="10499" max="10502" width="20.7109375" style="166" customWidth="1"/>
    <col min="10503" max="10503" width="21.28515625" style="166" customWidth="1"/>
    <col min="10504" max="10504" width="11.5703125" style="166" customWidth="1"/>
    <col min="10505" max="10505" width="12.7109375" style="166" customWidth="1"/>
    <col min="10506" max="10506" width="12.28515625" style="166" customWidth="1"/>
    <col min="10507" max="10507" width="13.42578125" style="166" customWidth="1"/>
    <col min="10508" max="10508" width="11.28515625" style="166" customWidth="1"/>
    <col min="10509" max="10509" width="12.42578125" style="166" customWidth="1"/>
    <col min="10510" max="10510" width="14.42578125" style="166" customWidth="1"/>
    <col min="10511" max="10511" width="15.140625" style="166" customWidth="1"/>
    <col min="10512" max="10512" width="11.28515625" style="166" customWidth="1"/>
    <col min="10513" max="10513" width="13.140625" style="166" customWidth="1"/>
    <col min="10514" max="10514" width="13" style="166" customWidth="1"/>
    <col min="10515" max="10515" width="14.140625" style="166" customWidth="1"/>
    <col min="10516" max="10516" width="26.5703125" style="166" customWidth="1"/>
    <col min="10517" max="10752" width="9.140625" style="166"/>
    <col min="10753" max="10753" width="6.140625" style="166" customWidth="1"/>
    <col min="10754" max="10754" width="81.28515625" style="166" customWidth="1"/>
    <col min="10755" max="10758" width="20.7109375" style="166" customWidth="1"/>
    <col min="10759" max="10759" width="21.28515625" style="166" customWidth="1"/>
    <col min="10760" max="10760" width="11.5703125" style="166" customWidth="1"/>
    <col min="10761" max="10761" width="12.7109375" style="166" customWidth="1"/>
    <col min="10762" max="10762" width="12.28515625" style="166" customWidth="1"/>
    <col min="10763" max="10763" width="13.42578125" style="166" customWidth="1"/>
    <col min="10764" max="10764" width="11.28515625" style="166" customWidth="1"/>
    <col min="10765" max="10765" width="12.42578125" style="166" customWidth="1"/>
    <col min="10766" max="10766" width="14.42578125" style="166" customWidth="1"/>
    <col min="10767" max="10767" width="15.140625" style="166" customWidth="1"/>
    <col min="10768" max="10768" width="11.28515625" style="166" customWidth="1"/>
    <col min="10769" max="10769" width="13.140625" style="166" customWidth="1"/>
    <col min="10770" max="10770" width="13" style="166" customWidth="1"/>
    <col min="10771" max="10771" width="14.140625" style="166" customWidth="1"/>
    <col min="10772" max="10772" width="26.5703125" style="166" customWidth="1"/>
    <col min="10773" max="11008" width="9.140625" style="166"/>
    <col min="11009" max="11009" width="6.140625" style="166" customWidth="1"/>
    <col min="11010" max="11010" width="81.28515625" style="166" customWidth="1"/>
    <col min="11011" max="11014" width="20.7109375" style="166" customWidth="1"/>
    <col min="11015" max="11015" width="21.28515625" style="166" customWidth="1"/>
    <col min="11016" max="11016" width="11.5703125" style="166" customWidth="1"/>
    <col min="11017" max="11017" width="12.7109375" style="166" customWidth="1"/>
    <col min="11018" max="11018" width="12.28515625" style="166" customWidth="1"/>
    <col min="11019" max="11019" width="13.42578125" style="166" customWidth="1"/>
    <col min="11020" max="11020" width="11.28515625" style="166" customWidth="1"/>
    <col min="11021" max="11021" width="12.42578125" style="166" customWidth="1"/>
    <col min="11022" max="11022" width="14.42578125" style="166" customWidth="1"/>
    <col min="11023" max="11023" width="15.140625" style="166" customWidth="1"/>
    <col min="11024" max="11024" width="11.28515625" style="166" customWidth="1"/>
    <col min="11025" max="11025" width="13.140625" style="166" customWidth="1"/>
    <col min="11026" max="11026" width="13" style="166" customWidth="1"/>
    <col min="11027" max="11027" width="14.140625" style="166" customWidth="1"/>
    <col min="11028" max="11028" width="26.5703125" style="166" customWidth="1"/>
    <col min="11029" max="11264" width="9.140625" style="166"/>
    <col min="11265" max="11265" width="6.140625" style="166" customWidth="1"/>
    <col min="11266" max="11266" width="81.28515625" style="166" customWidth="1"/>
    <col min="11267" max="11270" width="20.7109375" style="166" customWidth="1"/>
    <col min="11271" max="11271" width="21.28515625" style="166" customWidth="1"/>
    <col min="11272" max="11272" width="11.5703125" style="166" customWidth="1"/>
    <col min="11273" max="11273" width="12.7109375" style="166" customWidth="1"/>
    <col min="11274" max="11274" width="12.28515625" style="166" customWidth="1"/>
    <col min="11275" max="11275" width="13.42578125" style="166" customWidth="1"/>
    <col min="11276" max="11276" width="11.28515625" style="166" customWidth="1"/>
    <col min="11277" max="11277" width="12.42578125" style="166" customWidth="1"/>
    <col min="11278" max="11278" width="14.42578125" style="166" customWidth="1"/>
    <col min="11279" max="11279" width="15.140625" style="166" customWidth="1"/>
    <col min="11280" max="11280" width="11.28515625" style="166" customWidth="1"/>
    <col min="11281" max="11281" width="13.140625" style="166" customWidth="1"/>
    <col min="11282" max="11282" width="13" style="166" customWidth="1"/>
    <col min="11283" max="11283" width="14.140625" style="166" customWidth="1"/>
    <col min="11284" max="11284" width="26.5703125" style="166" customWidth="1"/>
    <col min="11285" max="11520" width="9.140625" style="166"/>
    <col min="11521" max="11521" width="6.140625" style="166" customWidth="1"/>
    <col min="11522" max="11522" width="81.28515625" style="166" customWidth="1"/>
    <col min="11523" max="11526" width="20.7109375" style="166" customWidth="1"/>
    <col min="11527" max="11527" width="21.28515625" style="166" customWidth="1"/>
    <col min="11528" max="11528" width="11.5703125" style="166" customWidth="1"/>
    <col min="11529" max="11529" width="12.7109375" style="166" customWidth="1"/>
    <col min="11530" max="11530" width="12.28515625" style="166" customWidth="1"/>
    <col min="11531" max="11531" width="13.42578125" style="166" customWidth="1"/>
    <col min="11532" max="11532" width="11.28515625" style="166" customWidth="1"/>
    <col min="11533" max="11533" width="12.42578125" style="166" customWidth="1"/>
    <col min="11534" max="11534" width="14.42578125" style="166" customWidth="1"/>
    <col min="11535" max="11535" width="15.140625" style="166" customWidth="1"/>
    <col min="11536" max="11536" width="11.28515625" style="166" customWidth="1"/>
    <col min="11537" max="11537" width="13.140625" style="166" customWidth="1"/>
    <col min="11538" max="11538" width="13" style="166" customWidth="1"/>
    <col min="11539" max="11539" width="14.140625" style="166" customWidth="1"/>
    <col min="11540" max="11540" width="26.5703125" style="166" customWidth="1"/>
    <col min="11541" max="11776" width="9.140625" style="166"/>
    <col min="11777" max="11777" width="6.140625" style="166" customWidth="1"/>
    <col min="11778" max="11778" width="81.28515625" style="166" customWidth="1"/>
    <col min="11779" max="11782" width="20.7109375" style="166" customWidth="1"/>
    <col min="11783" max="11783" width="21.28515625" style="166" customWidth="1"/>
    <col min="11784" max="11784" width="11.5703125" style="166" customWidth="1"/>
    <col min="11785" max="11785" width="12.7109375" style="166" customWidth="1"/>
    <col min="11786" max="11786" width="12.28515625" style="166" customWidth="1"/>
    <col min="11787" max="11787" width="13.42578125" style="166" customWidth="1"/>
    <col min="11788" max="11788" width="11.28515625" style="166" customWidth="1"/>
    <col min="11789" max="11789" width="12.42578125" style="166" customWidth="1"/>
    <col min="11790" max="11790" width="14.42578125" style="166" customWidth="1"/>
    <col min="11791" max="11791" width="15.140625" style="166" customWidth="1"/>
    <col min="11792" max="11792" width="11.28515625" style="166" customWidth="1"/>
    <col min="11793" max="11793" width="13.140625" style="166" customWidth="1"/>
    <col min="11794" max="11794" width="13" style="166" customWidth="1"/>
    <col min="11795" max="11795" width="14.140625" style="166" customWidth="1"/>
    <col min="11796" max="11796" width="26.5703125" style="166" customWidth="1"/>
    <col min="11797" max="12032" width="9.140625" style="166"/>
    <col min="12033" max="12033" width="6.140625" style="166" customWidth="1"/>
    <col min="12034" max="12034" width="81.28515625" style="166" customWidth="1"/>
    <col min="12035" max="12038" width="20.7109375" style="166" customWidth="1"/>
    <col min="12039" max="12039" width="21.28515625" style="166" customWidth="1"/>
    <col min="12040" max="12040" width="11.5703125" style="166" customWidth="1"/>
    <col min="12041" max="12041" width="12.7109375" style="166" customWidth="1"/>
    <col min="12042" max="12042" width="12.28515625" style="166" customWidth="1"/>
    <col min="12043" max="12043" width="13.42578125" style="166" customWidth="1"/>
    <col min="12044" max="12044" width="11.28515625" style="166" customWidth="1"/>
    <col min="12045" max="12045" width="12.42578125" style="166" customWidth="1"/>
    <col min="12046" max="12046" width="14.42578125" style="166" customWidth="1"/>
    <col min="12047" max="12047" width="15.140625" style="166" customWidth="1"/>
    <col min="12048" max="12048" width="11.28515625" style="166" customWidth="1"/>
    <col min="12049" max="12049" width="13.140625" style="166" customWidth="1"/>
    <col min="12050" max="12050" width="13" style="166" customWidth="1"/>
    <col min="12051" max="12051" width="14.140625" style="166" customWidth="1"/>
    <col min="12052" max="12052" width="26.5703125" style="166" customWidth="1"/>
    <col min="12053" max="12288" width="9.140625" style="166"/>
    <col min="12289" max="12289" width="6.140625" style="166" customWidth="1"/>
    <col min="12290" max="12290" width="81.28515625" style="166" customWidth="1"/>
    <col min="12291" max="12294" width="20.7109375" style="166" customWidth="1"/>
    <col min="12295" max="12295" width="21.28515625" style="166" customWidth="1"/>
    <col min="12296" max="12296" width="11.5703125" style="166" customWidth="1"/>
    <col min="12297" max="12297" width="12.7109375" style="166" customWidth="1"/>
    <col min="12298" max="12298" width="12.28515625" style="166" customWidth="1"/>
    <col min="12299" max="12299" width="13.42578125" style="166" customWidth="1"/>
    <col min="12300" max="12300" width="11.28515625" style="166" customWidth="1"/>
    <col min="12301" max="12301" width="12.42578125" style="166" customWidth="1"/>
    <col min="12302" max="12302" width="14.42578125" style="166" customWidth="1"/>
    <col min="12303" max="12303" width="15.140625" style="166" customWidth="1"/>
    <col min="12304" max="12304" width="11.28515625" style="166" customWidth="1"/>
    <col min="12305" max="12305" width="13.140625" style="166" customWidth="1"/>
    <col min="12306" max="12306" width="13" style="166" customWidth="1"/>
    <col min="12307" max="12307" width="14.140625" style="166" customWidth="1"/>
    <col min="12308" max="12308" width="26.5703125" style="166" customWidth="1"/>
    <col min="12309" max="12544" width="9.140625" style="166"/>
    <col min="12545" max="12545" width="6.140625" style="166" customWidth="1"/>
    <col min="12546" max="12546" width="81.28515625" style="166" customWidth="1"/>
    <col min="12547" max="12550" width="20.7109375" style="166" customWidth="1"/>
    <col min="12551" max="12551" width="21.28515625" style="166" customWidth="1"/>
    <col min="12552" max="12552" width="11.5703125" style="166" customWidth="1"/>
    <col min="12553" max="12553" width="12.7109375" style="166" customWidth="1"/>
    <col min="12554" max="12554" width="12.28515625" style="166" customWidth="1"/>
    <col min="12555" max="12555" width="13.42578125" style="166" customWidth="1"/>
    <col min="12556" max="12556" width="11.28515625" style="166" customWidth="1"/>
    <col min="12557" max="12557" width="12.42578125" style="166" customWidth="1"/>
    <col min="12558" max="12558" width="14.42578125" style="166" customWidth="1"/>
    <col min="12559" max="12559" width="15.140625" style="166" customWidth="1"/>
    <col min="12560" max="12560" width="11.28515625" style="166" customWidth="1"/>
    <col min="12561" max="12561" width="13.140625" style="166" customWidth="1"/>
    <col min="12562" max="12562" width="13" style="166" customWidth="1"/>
    <col min="12563" max="12563" width="14.140625" style="166" customWidth="1"/>
    <col min="12564" max="12564" width="26.5703125" style="166" customWidth="1"/>
    <col min="12565" max="12800" width="9.140625" style="166"/>
    <col min="12801" max="12801" width="6.140625" style="166" customWidth="1"/>
    <col min="12802" max="12802" width="81.28515625" style="166" customWidth="1"/>
    <col min="12803" max="12806" width="20.7109375" style="166" customWidth="1"/>
    <col min="12807" max="12807" width="21.28515625" style="166" customWidth="1"/>
    <col min="12808" max="12808" width="11.5703125" style="166" customWidth="1"/>
    <col min="12809" max="12809" width="12.7109375" style="166" customWidth="1"/>
    <col min="12810" max="12810" width="12.28515625" style="166" customWidth="1"/>
    <col min="12811" max="12811" width="13.42578125" style="166" customWidth="1"/>
    <col min="12812" max="12812" width="11.28515625" style="166" customWidth="1"/>
    <col min="12813" max="12813" width="12.42578125" style="166" customWidth="1"/>
    <col min="12814" max="12814" width="14.42578125" style="166" customWidth="1"/>
    <col min="12815" max="12815" width="15.140625" style="166" customWidth="1"/>
    <col min="12816" max="12816" width="11.28515625" style="166" customWidth="1"/>
    <col min="12817" max="12817" width="13.140625" style="166" customWidth="1"/>
    <col min="12818" max="12818" width="13" style="166" customWidth="1"/>
    <col min="12819" max="12819" width="14.140625" style="166" customWidth="1"/>
    <col min="12820" max="12820" width="26.5703125" style="166" customWidth="1"/>
    <col min="12821" max="13056" width="9.140625" style="166"/>
    <col min="13057" max="13057" width="6.140625" style="166" customWidth="1"/>
    <col min="13058" max="13058" width="81.28515625" style="166" customWidth="1"/>
    <col min="13059" max="13062" width="20.7109375" style="166" customWidth="1"/>
    <col min="13063" max="13063" width="21.28515625" style="166" customWidth="1"/>
    <col min="13064" max="13064" width="11.5703125" style="166" customWidth="1"/>
    <col min="13065" max="13065" width="12.7109375" style="166" customWidth="1"/>
    <col min="13066" max="13066" width="12.28515625" style="166" customWidth="1"/>
    <col min="13067" max="13067" width="13.42578125" style="166" customWidth="1"/>
    <col min="13068" max="13068" width="11.28515625" style="166" customWidth="1"/>
    <col min="13069" max="13069" width="12.42578125" style="166" customWidth="1"/>
    <col min="13070" max="13070" width="14.42578125" style="166" customWidth="1"/>
    <col min="13071" max="13071" width="15.140625" style="166" customWidth="1"/>
    <col min="13072" max="13072" width="11.28515625" style="166" customWidth="1"/>
    <col min="13073" max="13073" width="13.140625" style="166" customWidth="1"/>
    <col min="13074" max="13074" width="13" style="166" customWidth="1"/>
    <col min="13075" max="13075" width="14.140625" style="166" customWidth="1"/>
    <col min="13076" max="13076" width="26.5703125" style="166" customWidth="1"/>
    <col min="13077" max="13312" width="9.140625" style="166"/>
    <col min="13313" max="13313" width="6.140625" style="166" customWidth="1"/>
    <col min="13314" max="13314" width="81.28515625" style="166" customWidth="1"/>
    <col min="13315" max="13318" width="20.7109375" style="166" customWidth="1"/>
    <col min="13319" max="13319" width="21.28515625" style="166" customWidth="1"/>
    <col min="13320" max="13320" width="11.5703125" style="166" customWidth="1"/>
    <col min="13321" max="13321" width="12.7109375" style="166" customWidth="1"/>
    <col min="13322" max="13322" width="12.28515625" style="166" customWidth="1"/>
    <col min="13323" max="13323" width="13.42578125" style="166" customWidth="1"/>
    <col min="13324" max="13324" width="11.28515625" style="166" customWidth="1"/>
    <col min="13325" max="13325" width="12.42578125" style="166" customWidth="1"/>
    <col min="13326" max="13326" width="14.42578125" style="166" customWidth="1"/>
    <col min="13327" max="13327" width="15.140625" style="166" customWidth="1"/>
    <col min="13328" max="13328" width="11.28515625" style="166" customWidth="1"/>
    <col min="13329" max="13329" width="13.140625" style="166" customWidth="1"/>
    <col min="13330" max="13330" width="13" style="166" customWidth="1"/>
    <col min="13331" max="13331" width="14.140625" style="166" customWidth="1"/>
    <col min="13332" max="13332" width="26.5703125" style="166" customWidth="1"/>
    <col min="13333" max="13568" width="9.140625" style="166"/>
    <col min="13569" max="13569" width="6.140625" style="166" customWidth="1"/>
    <col min="13570" max="13570" width="81.28515625" style="166" customWidth="1"/>
    <col min="13571" max="13574" width="20.7109375" style="166" customWidth="1"/>
    <col min="13575" max="13575" width="21.28515625" style="166" customWidth="1"/>
    <col min="13576" max="13576" width="11.5703125" style="166" customWidth="1"/>
    <col min="13577" max="13577" width="12.7109375" style="166" customWidth="1"/>
    <col min="13578" max="13578" width="12.28515625" style="166" customWidth="1"/>
    <col min="13579" max="13579" width="13.42578125" style="166" customWidth="1"/>
    <col min="13580" max="13580" width="11.28515625" style="166" customWidth="1"/>
    <col min="13581" max="13581" width="12.42578125" style="166" customWidth="1"/>
    <col min="13582" max="13582" width="14.42578125" style="166" customWidth="1"/>
    <col min="13583" max="13583" width="15.140625" style="166" customWidth="1"/>
    <col min="13584" max="13584" width="11.28515625" style="166" customWidth="1"/>
    <col min="13585" max="13585" width="13.140625" style="166" customWidth="1"/>
    <col min="13586" max="13586" width="13" style="166" customWidth="1"/>
    <col min="13587" max="13587" width="14.140625" style="166" customWidth="1"/>
    <col min="13588" max="13588" width="26.5703125" style="166" customWidth="1"/>
    <col min="13589" max="13824" width="9.140625" style="166"/>
    <col min="13825" max="13825" width="6.140625" style="166" customWidth="1"/>
    <col min="13826" max="13826" width="81.28515625" style="166" customWidth="1"/>
    <col min="13827" max="13830" width="20.7109375" style="166" customWidth="1"/>
    <col min="13831" max="13831" width="21.28515625" style="166" customWidth="1"/>
    <col min="13832" max="13832" width="11.5703125" style="166" customWidth="1"/>
    <col min="13833" max="13833" width="12.7109375" style="166" customWidth="1"/>
    <col min="13834" max="13834" width="12.28515625" style="166" customWidth="1"/>
    <col min="13835" max="13835" width="13.42578125" style="166" customWidth="1"/>
    <col min="13836" max="13836" width="11.28515625" style="166" customWidth="1"/>
    <col min="13837" max="13837" width="12.42578125" style="166" customWidth="1"/>
    <col min="13838" max="13838" width="14.42578125" style="166" customWidth="1"/>
    <col min="13839" max="13839" width="15.140625" style="166" customWidth="1"/>
    <col min="13840" max="13840" width="11.28515625" style="166" customWidth="1"/>
    <col min="13841" max="13841" width="13.140625" style="166" customWidth="1"/>
    <col min="13842" max="13842" width="13" style="166" customWidth="1"/>
    <col min="13843" max="13843" width="14.140625" style="166" customWidth="1"/>
    <col min="13844" max="13844" width="26.5703125" style="166" customWidth="1"/>
    <col min="13845" max="14080" width="9.140625" style="166"/>
    <col min="14081" max="14081" width="6.140625" style="166" customWidth="1"/>
    <col min="14082" max="14082" width="81.28515625" style="166" customWidth="1"/>
    <col min="14083" max="14086" width="20.7109375" style="166" customWidth="1"/>
    <col min="14087" max="14087" width="21.28515625" style="166" customWidth="1"/>
    <col min="14088" max="14088" width="11.5703125" style="166" customWidth="1"/>
    <col min="14089" max="14089" width="12.7109375" style="166" customWidth="1"/>
    <col min="14090" max="14090" width="12.28515625" style="166" customWidth="1"/>
    <col min="14091" max="14091" width="13.42578125" style="166" customWidth="1"/>
    <col min="14092" max="14092" width="11.28515625" style="166" customWidth="1"/>
    <col min="14093" max="14093" width="12.42578125" style="166" customWidth="1"/>
    <col min="14094" max="14094" width="14.42578125" style="166" customWidth="1"/>
    <col min="14095" max="14095" width="15.140625" style="166" customWidth="1"/>
    <col min="14096" max="14096" width="11.28515625" style="166" customWidth="1"/>
    <col min="14097" max="14097" width="13.140625" style="166" customWidth="1"/>
    <col min="14098" max="14098" width="13" style="166" customWidth="1"/>
    <col min="14099" max="14099" width="14.140625" style="166" customWidth="1"/>
    <col min="14100" max="14100" width="26.5703125" style="166" customWidth="1"/>
    <col min="14101" max="14336" width="9.140625" style="166"/>
    <col min="14337" max="14337" width="6.140625" style="166" customWidth="1"/>
    <col min="14338" max="14338" width="81.28515625" style="166" customWidth="1"/>
    <col min="14339" max="14342" width="20.7109375" style="166" customWidth="1"/>
    <col min="14343" max="14343" width="21.28515625" style="166" customWidth="1"/>
    <col min="14344" max="14344" width="11.5703125" style="166" customWidth="1"/>
    <col min="14345" max="14345" width="12.7109375" style="166" customWidth="1"/>
    <col min="14346" max="14346" width="12.28515625" style="166" customWidth="1"/>
    <col min="14347" max="14347" width="13.42578125" style="166" customWidth="1"/>
    <col min="14348" max="14348" width="11.28515625" style="166" customWidth="1"/>
    <col min="14349" max="14349" width="12.42578125" style="166" customWidth="1"/>
    <col min="14350" max="14350" width="14.42578125" style="166" customWidth="1"/>
    <col min="14351" max="14351" width="15.140625" style="166" customWidth="1"/>
    <col min="14352" max="14352" width="11.28515625" style="166" customWidth="1"/>
    <col min="14353" max="14353" width="13.140625" style="166" customWidth="1"/>
    <col min="14354" max="14354" width="13" style="166" customWidth="1"/>
    <col min="14355" max="14355" width="14.140625" style="166" customWidth="1"/>
    <col min="14356" max="14356" width="26.5703125" style="166" customWidth="1"/>
    <col min="14357" max="14592" width="9.140625" style="166"/>
    <col min="14593" max="14593" width="6.140625" style="166" customWidth="1"/>
    <col min="14594" max="14594" width="81.28515625" style="166" customWidth="1"/>
    <col min="14595" max="14598" width="20.7109375" style="166" customWidth="1"/>
    <col min="14599" max="14599" width="21.28515625" style="166" customWidth="1"/>
    <col min="14600" max="14600" width="11.5703125" style="166" customWidth="1"/>
    <col min="14601" max="14601" width="12.7109375" style="166" customWidth="1"/>
    <col min="14602" max="14602" width="12.28515625" style="166" customWidth="1"/>
    <col min="14603" max="14603" width="13.42578125" style="166" customWidth="1"/>
    <col min="14604" max="14604" width="11.28515625" style="166" customWidth="1"/>
    <col min="14605" max="14605" width="12.42578125" style="166" customWidth="1"/>
    <col min="14606" max="14606" width="14.42578125" style="166" customWidth="1"/>
    <col min="14607" max="14607" width="15.140625" style="166" customWidth="1"/>
    <col min="14608" max="14608" width="11.28515625" style="166" customWidth="1"/>
    <col min="14609" max="14609" width="13.140625" style="166" customWidth="1"/>
    <col min="14610" max="14610" width="13" style="166" customWidth="1"/>
    <col min="14611" max="14611" width="14.140625" style="166" customWidth="1"/>
    <col min="14612" max="14612" width="26.5703125" style="166" customWidth="1"/>
    <col min="14613" max="14848" width="9.140625" style="166"/>
    <col min="14849" max="14849" width="6.140625" style="166" customWidth="1"/>
    <col min="14850" max="14850" width="81.28515625" style="166" customWidth="1"/>
    <col min="14851" max="14854" width="20.7109375" style="166" customWidth="1"/>
    <col min="14855" max="14855" width="21.28515625" style="166" customWidth="1"/>
    <col min="14856" max="14856" width="11.5703125" style="166" customWidth="1"/>
    <col min="14857" max="14857" width="12.7109375" style="166" customWidth="1"/>
    <col min="14858" max="14858" width="12.28515625" style="166" customWidth="1"/>
    <col min="14859" max="14859" width="13.42578125" style="166" customWidth="1"/>
    <col min="14860" max="14860" width="11.28515625" style="166" customWidth="1"/>
    <col min="14861" max="14861" width="12.42578125" style="166" customWidth="1"/>
    <col min="14862" max="14862" width="14.42578125" style="166" customWidth="1"/>
    <col min="14863" max="14863" width="15.140625" style="166" customWidth="1"/>
    <col min="14864" max="14864" width="11.28515625" style="166" customWidth="1"/>
    <col min="14865" max="14865" width="13.140625" style="166" customWidth="1"/>
    <col min="14866" max="14866" width="13" style="166" customWidth="1"/>
    <col min="14867" max="14867" width="14.140625" style="166" customWidth="1"/>
    <col min="14868" max="14868" width="26.5703125" style="166" customWidth="1"/>
    <col min="14869" max="15104" width="9.140625" style="166"/>
    <col min="15105" max="15105" width="6.140625" style="166" customWidth="1"/>
    <col min="15106" max="15106" width="81.28515625" style="166" customWidth="1"/>
    <col min="15107" max="15110" width="20.7109375" style="166" customWidth="1"/>
    <col min="15111" max="15111" width="21.28515625" style="166" customWidth="1"/>
    <col min="15112" max="15112" width="11.5703125" style="166" customWidth="1"/>
    <col min="15113" max="15113" width="12.7109375" style="166" customWidth="1"/>
    <col min="15114" max="15114" width="12.28515625" style="166" customWidth="1"/>
    <col min="15115" max="15115" width="13.42578125" style="166" customWidth="1"/>
    <col min="15116" max="15116" width="11.28515625" style="166" customWidth="1"/>
    <col min="15117" max="15117" width="12.42578125" style="166" customWidth="1"/>
    <col min="15118" max="15118" width="14.42578125" style="166" customWidth="1"/>
    <col min="15119" max="15119" width="15.140625" style="166" customWidth="1"/>
    <col min="15120" max="15120" width="11.28515625" style="166" customWidth="1"/>
    <col min="15121" max="15121" width="13.140625" style="166" customWidth="1"/>
    <col min="15122" max="15122" width="13" style="166" customWidth="1"/>
    <col min="15123" max="15123" width="14.140625" style="166" customWidth="1"/>
    <col min="15124" max="15124" width="26.5703125" style="166" customWidth="1"/>
    <col min="15125" max="15360" width="9.140625" style="166"/>
    <col min="15361" max="15361" width="6.140625" style="166" customWidth="1"/>
    <col min="15362" max="15362" width="81.28515625" style="166" customWidth="1"/>
    <col min="15363" max="15366" width="20.7109375" style="166" customWidth="1"/>
    <col min="15367" max="15367" width="21.28515625" style="166" customWidth="1"/>
    <col min="15368" max="15368" width="11.5703125" style="166" customWidth="1"/>
    <col min="15369" max="15369" width="12.7109375" style="166" customWidth="1"/>
    <col min="15370" max="15370" width="12.28515625" style="166" customWidth="1"/>
    <col min="15371" max="15371" width="13.42578125" style="166" customWidth="1"/>
    <col min="15372" max="15372" width="11.28515625" style="166" customWidth="1"/>
    <col min="15373" max="15373" width="12.42578125" style="166" customWidth="1"/>
    <col min="15374" max="15374" width="14.42578125" style="166" customWidth="1"/>
    <col min="15375" max="15375" width="15.140625" style="166" customWidth="1"/>
    <col min="15376" max="15376" width="11.28515625" style="166" customWidth="1"/>
    <col min="15377" max="15377" width="13.140625" style="166" customWidth="1"/>
    <col min="15378" max="15378" width="13" style="166" customWidth="1"/>
    <col min="15379" max="15379" width="14.140625" style="166" customWidth="1"/>
    <col min="15380" max="15380" width="26.5703125" style="166" customWidth="1"/>
    <col min="15381" max="15616" width="9.140625" style="166"/>
    <col min="15617" max="15617" width="6.140625" style="166" customWidth="1"/>
    <col min="15618" max="15618" width="81.28515625" style="166" customWidth="1"/>
    <col min="15619" max="15622" width="20.7109375" style="166" customWidth="1"/>
    <col min="15623" max="15623" width="21.28515625" style="166" customWidth="1"/>
    <col min="15624" max="15624" width="11.5703125" style="166" customWidth="1"/>
    <col min="15625" max="15625" width="12.7109375" style="166" customWidth="1"/>
    <col min="15626" max="15626" width="12.28515625" style="166" customWidth="1"/>
    <col min="15627" max="15627" width="13.42578125" style="166" customWidth="1"/>
    <col min="15628" max="15628" width="11.28515625" style="166" customWidth="1"/>
    <col min="15629" max="15629" width="12.42578125" style="166" customWidth="1"/>
    <col min="15630" max="15630" width="14.42578125" style="166" customWidth="1"/>
    <col min="15631" max="15631" width="15.140625" style="166" customWidth="1"/>
    <col min="15632" max="15632" width="11.28515625" style="166" customWidth="1"/>
    <col min="15633" max="15633" width="13.140625" style="166" customWidth="1"/>
    <col min="15634" max="15634" width="13" style="166" customWidth="1"/>
    <col min="15635" max="15635" width="14.140625" style="166" customWidth="1"/>
    <col min="15636" max="15636" width="26.5703125" style="166" customWidth="1"/>
    <col min="15637" max="15872" width="9.140625" style="166"/>
    <col min="15873" max="15873" width="6.140625" style="166" customWidth="1"/>
    <col min="15874" max="15874" width="81.28515625" style="166" customWidth="1"/>
    <col min="15875" max="15878" width="20.7109375" style="166" customWidth="1"/>
    <col min="15879" max="15879" width="21.28515625" style="166" customWidth="1"/>
    <col min="15880" max="15880" width="11.5703125" style="166" customWidth="1"/>
    <col min="15881" max="15881" width="12.7109375" style="166" customWidth="1"/>
    <col min="15882" max="15882" width="12.28515625" style="166" customWidth="1"/>
    <col min="15883" max="15883" width="13.42578125" style="166" customWidth="1"/>
    <col min="15884" max="15884" width="11.28515625" style="166" customWidth="1"/>
    <col min="15885" max="15885" width="12.42578125" style="166" customWidth="1"/>
    <col min="15886" max="15886" width="14.42578125" style="166" customWidth="1"/>
    <col min="15887" max="15887" width="15.140625" style="166" customWidth="1"/>
    <col min="15888" max="15888" width="11.28515625" style="166" customWidth="1"/>
    <col min="15889" max="15889" width="13.140625" style="166" customWidth="1"/>
    <col min="15890" max="15890" width="13" style="166" customWidth="1"/>
    <col min="15891" max="15891" width="14.140625" style="166" customWidth="1"/>
    <col min="15892" max="15892" width="26.5703125" style="166" customWidth="1"/>
    <col min="15893" max="16128" width="9.140625" style="166"/>
    <col min="16129" max="16129" width="6.140625" style="166" customWidth="1"/>
    <col min="16130" max="16130" width="81.28515625" style="166" customWidth="1"/>
    <col min="16131" max="16134" width="20.7109375" style="166" customWidth="1"/>
    <col min="16135" max="16135" width="21.28515625" style="166" customWidth="1"/>
    <col min="16136" max="16136" width="11.5703125" style="166" customWidth="1"/>
    <col min="16137" max="16137" width="12.7109375" style="166" customWidth="1"/>
    <col min="16138" max="16138" width="12.28515625" style="166" customWidth="1"/>
    <col min="16139" max="16139" width="13.42578125" style="166" customWidth="1"/>
    <col min="16140" max="16140" width="11.28515625" style="166" customWidth="1"/>
    <col min="16141" max="16141" width="12.42578125" style="166" customWidth="1"/>
    <col min="16142" max="16142" width="14.42578125" style="166" customWidth="1"/>
    <col min="16143" max="16143" width="15.140625" style="166" customWidth="1"/>
    <col min="16144" max="16144" width="11.28515625" style="166" customWidth="1"/>
    <col min="16145" max="16145" width="13.140625" style="166" customWidth="1"/>
    <col min="16146" max="16146" width="13" style="166" customWidth="1"/>
    <col min="16147" max="16147" width="14.140625" style="166" customWidth="1"/>
    <col min="16148" max="16148" width="26.5703125" style="166" customWidth="1"/>
    <col min="16149" max="16384" width="9.140625" style="166"/>
  </cols>
  <sheetData>
    <row r="1" spans="1:23">
      <c r="G1" s="162" t="s">
        <v>17</v>
      </c>
    </row>
    <row r="2" spans="1:23" s="160" customFormat="1">
      <c r="A2" s="163" t="s">
        <v>310</v>
      </c>
      <c r="B2" s="166"/>
      <c r="C2" s="175"/>
    </row>
    <row r="3" spans="1:23" s="160" customFormat="1">
      <c r="A3" s="163" t="s">
        <v>311</v>
      </c>
      <c r="B3" s="166"/>
      <c r="C3" s="175"/>
    </row>
    <row r="5" spans="1:23" ht="18.75">
      <c r="A5" s="481" t="s">
        <v>70</v>
      </c>
      <c r="B5" s="481"/>
      <c r="C5" s="481"/>
      <c r="D5" s="481"/>
      <c r="E5" s="481"/>
      <c r="F5" s="481"/>
      <c r="G5" s="481"/>
      <c r="H5" s="163"/>
    </row>
    <row r="6" spans="1:23">
      <c r="B6" s="163"/>
      <c r="C6" s="176"/>
      <c r="D6" s="163"/>
      <c r="E6" s="163"/>
      <c r="F6" s="163"/>
      <c r="G6" s="170" t="s">
        <v>7</v>
      </c>
      <c r="H6" s="163"/>
    </row>
    <row r="7" spans="1:23" ht="25.5" customHeight="1">
      <c r="A7" s="482" t="s">
        <v>14</v>
      </c>
      <c r="B7" s="482" t="s">
        <v>38</v>
      </c>
      <c r="C7" s="483" t="s">
        <v>769</v>
      </c>
      <c r="D7" s="483" t="s">
        <v>770</v>
      </c>
      <c r="E7" s="485" t="s">
        <v>780</v>
      </c>
      <c r="F7" s="486"/>
      <c r="G7" s="487" t="s">
        <v>773</v>
      </c>
      <c r="H7" s="479"/>
      <c r="I7" s="480"/>
      <c r="J7" s="479"/>
      <c r="K7" s="480"/>
      <c r="L7" s="479"/>
      <c r="M7" s="480"/>
      <c r="N7" s="479"/>
      <c r="O7" s="480"/>
      <c r="P7" s="479"/>
      <c r="Q7" s="480"/>
      <c r="R7" s="480"/>
      <c r="S7" s="480"/>
      <c r="T7" s="168"/>
      <c r="U7" s="168"/>
      <c r="V7" s="168"/>
      <c r="W7" s="168"/>
    </row>
    <row r="8" spans="1:23" ht="36.75" customHeight="1">
      <c r="A8" s="482"/>
      <c r="B8" s="482"/>
      <c r="C8" s="484"/>
      <c r="D8" s="484"/>
      <c r="E8" s="177" t="s">
        <v>4</v>
      </c>
      <c r="F8" s="177" t="s">
        <v>81</v>
      </c>
      <c r="G8" s="488"/>
      <c r="H8" s="479"/>
      <c r="I8" s="479"/>
      <c r="J8" s="479"/>
      <c r="K8" s="479"/>
      <c r="L8" s="479"/>
      <c r="M8" s="479"/>
      <c r="N8" s="479"/>
      <c r="O8" s="480"/>
      <c r="P8" s="479"/>
      <c r="Q8" s="480"/>
      <c r="R8" s="480"/>
      <c r="S8" s="480"/>
      <c r="T8" s="168"/>
      <c r="U8" s="168"/>
      <c r="V8" s="168"/>
      <c r="W8" s="168"/>
    </row>
    <row r="9" spans="1:23" s="181" customFormat="1" ht="37.5">
      <c r="A9" s="123" t="s">
        <v>93</v>
      </c>
      <c r="B9" s="126" t="s">
        <v>172</v>
      </c>
      <c r="C9" s="178">
        <v>96186732</v>
      </c>
      <c r="D9" s="178">
        <v>92835387</v>
      </c>
      <c r="E9" s="178">
        <v>23084852</v>
      </c>
      <c r="F9" s="178">
        <v>21635124</v>
      </c>
      <c r="G9" s="417">
        <f>IF(D9=0,"0",F9/D9)*100</f>
        <v>23.304824484654755</v>
      </c>
      <c r="H9" s="179"/>
      <c r="I9" s="180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</row>
    <row r="10" spans="1:23" s="181" customFormat="1" ht="37.5">
      <c r="A10" s="123" t="s">
        <v>94</v>
      </c>
      <c r="B10" s="126" t="s">
        <v>297</v>
      </c>
      <c r="C10" s="178">
        <f>+C9+26779238+11608317</f>
        <v>134574287</v>
      </c>
      <c r="D10" s="178">
        <v>129847933</v>
      </c>
      <c r="E10" s="178">
        <v>32288554</v>
      </c>
      <c r="F10" s="178">
        <v>30212912</v>
      </c>
      <c r="G10" s="417">
        <f t="shared" ref="G10:G39" si="0">IF(D10=0,"0",F10/D10)*100</f>
        <v>23.267919097333646</v>
      </c>
      <c r="H10" s="179"/>
      <c r="I10" s="230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</row>
    <row r="11" spans="1:23" s="181" customFormat="1" ht="37.5">
      <c r="A11" s="123" t="s">
        <v>95</v>
      </c>
      <c r="B11" s="126" t="s">
        <v>298</v>
      </c>
      <c r="C11" s="178">
        <f>+C10+24087857</f>
        <v>158662144</v>
      </c>
      <c r="D11" s="178">
        <v>153467273</v>
      </c>
      <c r="E11" s="178">
        <v>38161842</v>
      </c>
      <c r="F11" s="178">
        <v>35621023</v>
      </c>
      <c r="G11" s="417">
        <f t="shared" si="0"/>
        <v>23.210826845147629</v>
      </c>
      <c r="H11" s="179"/>
      <c r="I11" s="230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</row>
    <row r="12" spans="1:23" s="181" customFormat="1" ht="36" customHeight="1">
      <c r="A12" s="79" t="s">
        <v>96</v>
      </c>
      <c r="B12" s="80" t="s">
        <v>304</v>
      </c>
      <c r="C12" s="182">
        <v>141</v>
      </c>
      <c r="D12" s="182">
        <v>141</v>
      </c>
      <c r="E12" s="182">
        <v>143</v>
      </c>
      <c r="F12" s="418">
        <v>138</v>
      </c>
      <c r="G12" s="419">
        <f t="shared" si="0"/>
        <v>97.872340425531917</v>
      </c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</row>
    <row r="13" spans="1:23" s="181" customFormat="1" ht="36" customHeight="1">
      <c r="A13" s="79" t="s">
        <v>302</v>
      </c>
      <c r="B13" s="81" t="s">
        <v>299</v>
      </c>
      <c r="C13" s="182">
        <v>138</v>
      </c>
      <c r="D13" s="182">
        <v>138</v>
      </c>
      <c r="E13" s="182">
        <v>138</v>
      </c>
      <c r="F13" s="418">
        <v>135</v>
      </c>
      <c r="G13" s="419">
        <f t="shared" si="0"/>
        <v>97.826086956521735</v>
      </c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</row>
    <row r="14" spans="1:23" s="181" customFormat="1" ht="36" customHeight="1">
      <c r="A14" s="79" t="s">
        <v>301</v>
      </c>
      <c r="B14" s="81" t="s">
        <v>300</v>
      </c>
      <c r="C14" s="182">
        <v>3</v>
      </c>
      <c r="D14" s="182">
        <v>3</v>
      </c>
      <c r="E14" s="182">
        <v>5</v>
      </c>
      <c r="F14" s="418">
        <v>3</v>
      </c>
      <c r="G14" s="419">
        <f t="shared" si="0"/>
        <v>100</v>
      </c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</row>
    <row r="15" spans="1:23" s="181" customFormat="1" ht="30" customHeight="1">
      <c r="A15" s="123" t="s">
        <v>273</v>
      </c>
      <c r="B15" s="124" t="s">
        <v>39</v>
      </c>
      <c r="C15" s="178">
        <v>352859</v>
      </c>
      <c r="D15" s="178">
        <v>250000</v>
      </c>
      <c r="E15" s="178">
        <v>150000</v>
      </c>
      <c r="F15" s="178">
        <v>138889</v>
      </c>
      <c r="G15" s="417">
        <f t="shared" si="0"/>
        <v>55.555600000000005</v>
      </c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</row>
    <row r="16" spans="1:23" s="181" customFormat="1" ht="30" customHeight="1">
      <c r="A16" s="79" t="s">
        <v>274</v>
      </c>
      <c r="B16" s="82" t="s">
        <v>130</v>
      </c>
      <c r="C16" s="183">
        <v>1</v>
      </c>
      <c r="D16" s="183">
        <v>1</v>
      </c>
      <c r="E16" s="182">
        <v>1</v>
      </c>
      <c r="F16" s="418">
        <v>1</v>
      </c>
      <c r="G16" s="419">
        <f t="shared" si="0"/>
        <v>100</v>
      </c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</row>
    <row r="17" spans="1:23" s="181" customFormat="1" ht="30" customHeight="1">
      <c r="A17" s="123" t="s">
        <v>275</v>
      </c>
      <c r="B17" s="124" t="s">
        <v>40</v>
      </c>
      <c r="C17" s="184"/>
      <c r="D17" s="184"/>
      <c r="E17" s="178"/>
      <c r="F17" s="178"/>
      <c r="G17" s="417">
        <f t="shared" si="0"/>
        <v>0</v>
      </c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</row>
    <row r="18" spans="1:23" s="181" customFormat="1" ht="30" customHeight="1">
      <c r="A18" s="79" t="s">
        <v>276</v>
      </c>
      <c r="B18" s="82" t="s">
        <v>131</v>
      </c>
      <c r="C18" s="183"/>
      <c r="D18" s="183"/>
      <c r="E18" s="182"/>
      <c r="F18" s="418"/>
      <c r="G18" s="419">
        <f t="shared" si="0"/>
        <v>0</v>
      </c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</row>
    <row r="19" spans="1:23" s="181" customFormat="1" ht="30" customHeight="1">
      <c r="A19" s="123" t="s">
        <v>277</v>
      </c>
      <c r="B19" s="125" t="s">
        <v>41</v>
      </c>
      <c r="C19" s="184">
        <v>2180775</v>
      </c>
      <c r="D19" s="184">
        <v>1420000</v>
      </c>
      <c r="E19" s="178">
        <v>310000</v>
      </c>
      <c r="F19" s="178">
        <v>273235</v>
      </c>
      <c r="G19" s="417">
        <f t="shared" si="0"/>
        <v>19.241901408450705</v>
      </c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</row>
    <row r="20" spans="1:23" s="181" customFormat="1" ht="37.5">
      <c r="A20" s="79" t="s">
        <v>278</v>
      </c>
      <c r="B20" s="85" t="s">
        <v>132</v>
      </c>
      <c r="C20" s="185"/>
      <c r="D20" s="185">
        <v>3</v>
      </c>
      <c r="E20" s="182">
        <v>3</v>
      </c>
      <c r="F20" s="418">
        <v>1</v>
      </c>
      <c r="G20" s="419">
        <f t="shared" si="0"/>
        <v>33.333333333333329</v>
      </c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</row>
    <row r="21" spans="1:23" s="181" customFormat="1" ht="30" customHeight="1">
      <c r="A21" s="123" t="s">
        <v>279</v>
      </c>
      <c r="B21" s="125" t="s">
        <v>42</v>
      </c>
      <c r="C21" s="178"/>
      <c r="D21" s="178"/>
      <c r="E21" s="178"/>
      <c r="F21" s="178"/>
      <c r="G21" s="417">
        <f t="shared" si="0"/>
        <v>0</v>
      </c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</row>
    <row r="22" spans="1:23" s="181" customFormat="1" ht="30" customHeight="1">
      <c r="A22" s="79" t="s">
        <v>280</v>
      </c>
      <c r="B22" s="82" t="s">
        <v>133</v>
      </c>
      <c r="C22" s="185"/>
      <c r="D22" s="185"/>
      <c r="E22" s="182"/>
      <c r="F22" s="418"/>
      <c r="G22" s="419">
        <f t="shared" si="0"/>
        <v>0</v>
      </c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</row>
    <row r="23" spans="1:23" s="181" customFormat="1" ht="30" customHeight="1">
      <c r="A23" s="123" t="s">
        <v>281</v>
      </c>
      <c r="B23" s="125" t="s">
        <v>174</v>
      </c>
      <c r="C23" s="178"/>
      <c r="D23" s="178"/>
      <c r="E23" s="178"/>
      <c r="F23" s="178"/>
      <c r="G23" s="417">
        <f t="shared" si="0"/>
        <v>0</v>
      </c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</row>
    <row r="24" spans="1:23" s="181" customFormat="1" ht="30" customHeight="1">
      <c r="A24" s="79" t="s">
        <v>107</v>
      </c>
      <c r="B24" s="83" t="s">
        <v>173</v>
      </c>
      <c r="C24" s="185"/>
      <c r="D24" s="185"/>
      <c r="E24" s="182"/>
      <c r="F24" s="418"/>
      <c r="G24" s="419">
        <f t="shared" si="0"/>
        <v>0</v>
      </c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</row>
    <row r="25" spans="1:23" s="181" customFormat="1" ht="30" customHeight="1">
      <c r="A25" s="123" t="s">
        <v>282</v>
      </c>
      <c r="B25" s="125" t="s">
        <v>134</v>
      </c>
      <c r="C25" s="178"/>
      <c r="D25" s="178"/>
      <c r="E25" s="178"/>
      <c r="F25" s="178"/>
      <c r="G25" s="417">
        <f t="shared" si="0"/>
        <v>0</v>
      </c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</row>
    <row r="26" spans="1:23" s="181" customFormat="1" ht="30" customHeight="1">
      <c r="A26" s="79" t="s">
        <v>283</v>
      </c>
      <c r="B26" s="83" t="s">
        <v>135</v>
      </c>
      <c r="C26" s="185"/>
      <c r="D26" s="185"/>
      <c r="E26" s="182"/>
      <c r="F26" s="418"/>
      <c r="G26" s="419">
        <f t="shared" si="0"/>
        <v>0</v>
      </c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</row>
    <row r="27" spans="1:23" s="181" customFormat="1" ht="30" customHeight="1">
      <c r="A27" s="123" t="s">
        <v>284</v>
      </c>
      <c r="B27" s="125" t="s">
        <v>342</v>
      </c>
      <c r="C27" s="178">
        <v>4420658</v>
      </c>
      <c r="D27" s="178">
        <v>4223603</v>
      </c>
      <c r="E27" s="178">
        <v>1055901</v>
      </c>
      <c r="F27" s="178">
        <v>1055896</v>
      </c>
      <c r="G27" s="417">
        <f t="shared" si="0"/>
        <v>24.999887536778434</v>
      </c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</row>
    <row r="28" spans="1:23" s="181" customFormat="1" ht="30" customHeight="1">
      <c r="A28" s="79" t="s">
        <v>285</v>
      </c>
      <c r="B28" s="83" t="s">
        <v>136</v>
      </c>
      <c r="C28" s="185">
        <v>5</v>
      </c>
      <c r="D28" s="185">
        <v>5</v>
      </c>
      <c r="E28" s="182">
        <v>5</v>
      </c>
      <c r="F28" s="418">
        <v>5</v>
      </c>
      <c r="G28" s="419">
        <f t="shared" si="0"/>
        <v>100</v>
      </c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</row>
    <row r="29" spans="1:23" s="181" customFormat="1" ht="30" customHeight="1">
      <c r="A29" s="79" t="s">
        <v>286</v>
      </c>
      <c r="B29" s="83" t="s">
        <v>43</v>
      </c>
      <c r="C29" s="185">
        <v>6029712</v>
      </c>
      <c r="D29" s="185">
        <v>6680000</v>
      </c>
      <c r="E29" s="182">
        <v>1670000</v>
      </c>
      <c r="F29" s="418">
        <v>1617052.61</v>
      </c>
      <c r="G29" s="419">
        <f t="shared" si="0"/>
        <v>24.207374401197608</v>
      </c>
      <c r="H29" s="179"/>
      <c r="I29" s="180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</row>
    <row r="30" spans="1:23" s="181" customFormat="1" ht="30" customHeight="1">
      <c r="A30" s="79" t="s">
        <v>287</v>
      </c>
      <c r="B30" s="83" t="s">
        <v>137</v>
      </c>
      <c r="C30" s="185">
        <v>365799</v>
      </c>
      <c r="D30" s="185">
        <v>350000</v>
      </c>
      <c r="E30" s="182">
        <v>87500</v>
      </c>
      <c r="F30" s="418">
        <v>103506</v>
      </c>
      <c r="G30" s="419">
        <f t="shared" si="0"/>
        <v>29.573142857142859</v>
      </c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</row>
    <row r="31" spans="1:23" s="187" customFormat="1" ht="30" customHeight="1">
      <c r="A31" s="79" t="s">
        <v>288</v>
      </c>
      <c r="B31" s="84" t="s">
        <v>309</v>
      </c>
      <c r="C31" s="185">
        <v>20459</v>
      </c>
      <c r="D31" s="185"/>
      <c r="E31" s="182"/>
      <c r="F31" s="418">
        <v>20770</v>
      </c>
      <c r="G31" s="419">
        <f t="shared" si="0"/>
        <v>0</v>
      </c>
      <c r="H31" s="186"/>
      <c r="I31" s="19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</row>
    <row r="32" spans="1:23" s="181" customFormat="1" ht="30" customHeight="1">
      <c r="A32" s="123" t="s">
        <v>289</v>
      </c>
      <c r="B32" s="125" t="s">
        <v>44</v>
      </c>
      <c r="C32" s="178">
        <v>1042908</v>
      </c>
      <c r="D32" s="178">
        <v>1192976</v>
      </c>
      <c r="E32" s="178">
        <v>138595</v>
      </c>
      <c r="F32" s="178"/>
      <c r="G32" s="417">
        <f t="shared" si="0"/>
        <v>0</v>
      </c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</row>
    <row r="33" spans="1:23" s="181" customFormat="1" ht="30" customHeight="1">
      <c r="A33" s="79" t="s">
        <v>290</v>
      </c>
      <c r="B33" s="83" t="s">
        <v>82</v>
      </c>
      <c r="C33" s="185">
        <v>3</v>
      </c>
      <c r="D33" s="185"/>
      <c r="E33" s="182"/>
      <c r="F33" s="418"/>
      <c r="G33" s="419">
        <f t="shared" si="0"/>
        <v>0</v>
      </c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179"/>
      <c r="W33" s="179"/>
    </row>
    <row r="34" spans="1:23" s="181" customFormat="1" ht="30" customHeight="1">
      <c r="A34" s="123" t="s">
        <v>108</v>
      </c>
      <c r="B34" s="125" t="s">
        <v>45</v>
      </c>
      <c r="C34" s="178">
        <v>48410</v>
      </c>
      <c r="D34" s="178">
        <v>1105612</v>
      </c>
      <c r="E34" s="178"/>
      <c r="F34" s="178"/>
      <c r="G34" s="417">
        <f t="shared" si="0"/>
        <v>0</v>
      </c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</row>
    <row r="35" spans="1:23" s="181" customFormat="1" ht="30" customHeight="1">
      <c r="A35" s="79" t="s">
        <v>291</v>
      </c>
      <c r="B35" s="83" t="s">
        <v>82</v>
      </c>
      <c r="C35" s="185">
        <v>2</v>
      </c>
      <c r="D35" s="185">
        <v>14</v>
      </c>
      <c r="E35" s="182"/>
      <c r="F35" s="418"/>
      <c r="G35" s="419">
        <f t="shared" si="0"/>
        <v>0</v>
      </c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</row>
    <row r="36" spans="1:23" s="181" customFormat="1" ht="30" customHeight="1">
      <c r="A36" s="79" t="s">
        <v>292</v>
      </c>
      <c r="B36" s="83" t="s">
        <v>46</v>
      </c>
      <c r="C36" s="185"/>
      <c r="D36" s="185"/>
      <c r="E36" s="182"/>
      <c r="F36" s="418"/>
      <c r="G36" s="419">
        <f t="shared" si="0"/>
        <v>0</v>
      </c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79"/>
      <c r="S36" s="179"/>
      <c r="T36" s="179"/>
      <c r="U36" s="179"/>
      <c r="V36" s="179"/>
      <c r="W36" s="179"/>
    </row>
    <row r="37" spans="1:23" s="181" customFormat="1" ht="30" customHeight="1">
      <c r="A37" s="79" t="s">
        <v>293</v>
      </c>
      <c r="B37" s="83" t="s">
        <v>47</v>
      </c>
      <c r="C37" s="185">
        <v>1685643</v>
      </c>
      <c r="D37" s="185">
        <v>1500000</v>
      </c>
      <c r="E37" s="182">
        <v>200000</v>
      </c>
      <c r="F37" s="418">
        <v>194265.9</v>
      </c>
      <c r="G37" s="419">
        <f t="shared" si="0"/>
        <v>12.95106</v>
      </c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</row>
    <row r="38" spans="1:23" s="181" customFormat="1" ht="30" customHeight="1">
      <c r="A38" s="79" t="s">
        <v>294</v>
      </c>
      <c r="B38" s="83" t="s">
        <v>343</v>
      </c>
      <c r="C38" s="185">
        <v>191592</v>
      </c>
      <c r="D38" s="185">
        <v>400000</v>
      </c>
      <c r="E38" s="182">
        <v>100000</v>
      </c>
      <c r="F38" s="418">
        <v>241782</v>
      </c>
      <c r="G38" s="419">
        <f t="shared" si="0"/>
        <v>60.445499999999996</v>
      </c>
      <c r="H38" s="179"/>
      <c r="I38" s="180"/>
      <c r="J38" s="179"/>
      <c r="K38" s="179"/>
      <c r="L38" s="179"/>
      <c r="M38" s="179"/>
      <c r="N38" s="179"/>
      <c r="O38" s="179"/>
      <c r="P38" s="179"/>
      <c r="Q38" s="179"/>
      <c r="R38" s="179"/>
      <c r="S38" s="179"/>
      <c r="T38" s="179"/>
      <c r="U38" s="179"/>
      <c r="V38" s="179"/>
      <c r="W38" s="179"/>
    </row>
    <row r="39" spans="1:23" s="181" customFormat="1" ht="30" customHeight="1">
      <c r="A39" s="79" t="s">
        <v>109</v>
      </c>
      <c r="B39" s="83" t="s">
        <v>48</v>
      </c>
      <c r="C39" s="185"/>
      <c r="D39" s="185"/>
      <c r="E39" s="182"/>
      <c r="F39" s="418"/>
      <c r="G39" s="419">
        <f t="shared" si="0"/>
        <v>0</v>
      </c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79"/>
      <c r="S39" s="179"/>
      <c r="T39" s="179"/>
      <c r="U39" s="179"/>
      <c r="V39" s="179"/>
      <c r="W39" s="179"/>
    </row>
    <row r="40" spans="1:23" s="181" customFormat="1" ht="18.75">
      <c r="A40" s="188"/>
      <c r="B40" s="197"/>
      <c r="C40" s="189"/>
      <c r="D40" s="197"/>
      <c r="E40" s="188"/>
      <c r="F40" s="188"/>
      <c r="G40" s="188"/>
      <c r="H40" s="179"/>
      <c r="I40" s="180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</row>
    <row r="41" spans="1:23" s="181" customFormat="1" ht="18.75">
      <c r="A41" s="188"/>
      <c r="B41" s="197" t="s">
        <v>305</v>
      </c>
      <c r="C41" s="189"/>
      <c r="D41" s="197"/>
      <c r="E41" s="188"/>
      <c r="F41" s="188"/>
      <c r="G41" s="188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</row>
    <row r="42" spans="1:23" s="181" customFormat="1" ht="27" customHeight="1">
      <c r="A42" s="188"/>
      <c r="B42" s="478" t="s">
        <v>306</v>
      </c>
      <c r="C42" s="478"/>
      <c r="D42" s="478"/>
      <c r="E42" s="478"/>
      <c r="F42" s="188"/>
      <c r="G42" s="188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79"/>
      <c r="V42" s="179"/>
      <c r="W42" s="179"/>
    </row>
    <row r="43" spans="1:23" ht="24.75" customHeight="1">
      <c r="A43" s="198"/>
      <c r="B43" s="227"/>
      <c r="C43" s="191"/>
      <c r="D43" s="190"/>
      <c r="E43" s="198"/>
      <c r="F43" s="198"/>
      <c r="G43" s="19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8"/>
    </row>
    <row r="44" spans="1:23">
      <c r="A44" s="198"/>
      <c r="B44" s="190"/>
      <c r="C44" s="191"/>
      <c r="D44" s="190"/>
      <c r="E44" s="198"/>
      <c r="F44" s="198"/>
      <c r="G44" s="19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8"/>
    </row>
    <row r="45" spans="1:23" ht="24" customHeight="1">
      <c r="A45" s="70" t="s">
        <v>781</v>
      </c>
      <c r="B45" s="169"/>
      <c r="C45" s="195" t="s">
        <v>88</v>
      </c>
      <c r="D45" s="190"/>
      <c r="E45" s="166" t="s">
        <v>89</v>
      </c>
      <c r="F45" s="198"/>
      <c r="G45" s="19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</row>
    <row r="46" spans="1:23">
      <c r="A46" s="198"/>
      <c r="B46" s="190"/>
      <c r="C46" s="191"/>
      <c r="D46" s="190"/>
      <c r="E46" s="198"/>
      <c r="F46" s="198"/>
      <c r="G46" s="19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</row>
    <row r="47" spans="1:23">
      <c r="A47" s="198"/>
      <c r="B47" s="168"/>
      <c r="C47" s="192"/>
      <c r="D47" s="168"/>
      <c r="E47" s="198"/>
      <c r="F47" s="198"/>
      <c r="G47" s="19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</row>
    <row r="48" spans="1:23">
      <c r="A48" s="198"/>
      <c r="B48" s="168"/>
      <c r="C48" s="192"/>
      <c r="D48" s="168"/>
      <c r="E48" s="198"/>
      <c r="F48" s="198"/>
      <c r="G48" s="19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</row>
    <row r="49" spans="1:23">
      <c r="A49" s="198"/>
      <c r="B49" s="168"/>
      <c r="C49" s="192"/>
      <c r="D49" s="168"/>
      <c r="E49" s="198"/>
      <c r="F49" s="198"/>
      <c r="G49" s="19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</row>
    <row r="50" spans="1:23">
      <c r="A50" s="198"/>
      <c r="B50" s="193"/>
      <c r="C50" s="194"/>
      <c r="D50" s="193"/>
      <c r="E50" s="198"/>
      <c r="F50" s="198"/>
      <c r="G50" s="19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</row>
    <row r="51" spans="1:23">
      <c r="A51" s="198"/>
      <c r="B51" s="193"/>
      <c r="C51" s="194"/>
      <c r="D51" s="193"/>
      <c r="E51" s="198"/>
      <c r="F51" s="198"/>
      <c r="G51" s="19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</row>
    <row r="52" spans="1:23">
      <c r="A52" s="198"/>
      <c r="B52" s="193"/>
      <c r="C52" s="194"/>
      <c r="D52" s="193"/>
      <c r="E52" s="198"/>
      <c r="F52" s="198"/>
      <c r="G52" s="19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</row>
    <row r="53" spans="1:23">
      <c r="A53" s="198"/>
      <c r="B53" s="193"/>
      <c r="C53" s="194"/>
      <c r="D53" s="193"/>
      <c r="E53" s="198"/>
      <c r="F53" s="198"/>
      <c r="G53" s="19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</row>
    <row r="54" spans="1:23">
      <c r="A54" s="198"/>
      <c r="B54" s="193"/>
      <c r="C54" s="194"/>
      <c r="D54" s="193"/>
      <c r="E54" s="198"/>
      <c r="F54" s="198"/>
      <c r="G54" s="19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</row>
    <row r="55" spans="1:23">
      <c r="A55" s="198"/>
      <c r="B55" s="193"/>
      <c r="C55" s="194"/>
      <c r="D55" s="193"/>
      <c r="E55" s="198"/>
      <c r="F55" s="198"/>
      <c r="G55" s="19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</row>
    <row r="56" spans="1:23">
      <c r="A56" s="198"/>
      <c r="B56" s="168"/>
      <c r="C56" s="192"/>
      <c r="D56" s="168"/>
      <c r="E56" s="198"/>
      <c r="F56" s="198"/>
      <c r="G56" s="19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</row>
    <row r="57" spans="1:23">
      <c r="A57" s="198"/>
      <c r="B57" s="168"/>
      <c r="C57" s="192"/>
      <c r="D57" s="168"/>
      <c r="E57" s="198"/>
      <c r="F57" s="198"/>
      <c r="G57" s="19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</row>
    <row r="58" spans="1:23">
      <c r="A58" s="198"/>
      <c r="B58" s="168"/>
      <c r="C58" s="192"/>
      <c r="D58" s="168"/>
      <c r="E58" s="198"/>
      <c r="F58" s="198"/>
      <c r="G58" s="19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</row>
    <row r="59" spans="1:23">
      <c r="A59" s="198"/>
      <c r="B59" s="193"/>
      <c r="C59" s="194"/>
      <c r="D59" s="193"/>
      <c r="E59" s="198"/>
      <c r="F59" s="198"/>
      <c r="G59" s="19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</row>
    <row r="60" spans="1:23">
      <c r="A60" s="198"/>
      <c r="B60" s="193"/>
      <c r="C60" s="194"/>
      <c r="D60" s="193"/>
      <c r="E60" s="198"/>
      <c r="F60" s="198"/>
      <c r="G60" s="19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</row>
    <row r="61" spans="1:23">
      <c r="A61" s="198"/>
      <c r="B61" s="193"/>
      <c r="C61" s="194"/>
      <c r="D61" s="193"/>
      <c r="E61" s="198"/>
      <c r="F61" s="198"/>
      <c r="G61" s="19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</row>
    <row r="62" spans="1:23">
      <c r="A62" s="198"/>
      <c r="B62" s="193"/>
      <c r="C62" s="194"/>
      <c r="D62" s="193"/>
      <c r="E62" s="198"/>
      <c r="F62" s="198"/>
      <c r="G62" s="19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</row>
    <row r="63" spans="1:23">
      <c r="A63" s="168"/>
      <c r="B63" s="168"/>
      <c r="C63" s="192"/>
      <c r="D63" s="168"/>
      <c r="E63" s="168"/>
      <c r="F63" s="168"/>
      <c r="G63" s="168"/>
      <c r="H63" s="168"/>
      <c r="I63" s="168"/>
      <c r="J63" s="168"/>
      <c r="K63" s="168"/>
      <c r="L63" s="168"/>
      <c r="M63" s="168"/>
      <c r="N63" s="168"/>
      <c r="O63" s="168"/>
    </row>
    <row r="64" spans="1:23">
      <c r="A64" s="168"/>
      <c r="B64" s="168"/>
      <c r="C64" s="192"/>
      <c r="D64" s="168"/>
      <c r="E64" s="168"/>
      <c r="F64" s="168"/>
      <c r="G64" s="168"/>
      <c r="H64" s="168"/>
      <c r="I64" s="168"/>
      <c r="J64" s="168"/>
      <c r="K64" s="168"/>
      <c r="L64" s="168"/>
      <c r="M64" s="168"/>
      <c r="N64" s="168"/>
      <c r="O64" s="168"/>
    </row>
    <row r="65" spans="1:15">
      <c r="A65" s="168"/>
      <c r="B65" s="168"/>
      <c r="C65" s="192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</row>
    <row r="66" spans="1:15">
      <c r="A66" s="168"/>
      <c r="B66" s="168"/>
      <c r="C66" s="192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</row>
    <row r="67" spans="1:15">
      <c r="A67" s="168"/>
      <c r="B67" s="168"/>
      <c r="C67" s="192"/>
      <c r="D67" s="168"/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</row>
    <row r="68" spans="1:15">
      <c r="A68" s="168"/>
      <c r="B68" s="168"/>
      <c r="C68" s="192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</row>
    <row r="69" spans="1:15">
      <c r="A69" s="168"/>
      <c r="B69" s="168"/>
      <c r="C69" s="192"/>
      <c r="D69" s="168"/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</row>
    <row r="70" spans="1:15">
      <c r="A70" s="168"/>
      <c r="B70" s="168"/>
      <c r="C70" s="192"/>
      <c r="D70" s="168"/>
      <c r="E70" s="168"/>
      <c r="F70" s="168"/>
      <c r="G70" s="168"/>
      <c r="H70" s="168"/>
      <c r="I70" s="168"/>
      <c r="J70" s="168"/>
      <c r="K70" s="168"/>
      <c r="L70" s="168"/>
      <c r="M70" s="168"/>
      <c r="N70" s="168"/>
      <c r="O70" s="168"/>
    </row>
    <row r="71" spans="1:15">
      <c r="A71" s="168"/>
      <c r="B71" s="168"/>
      <c r="C71" s="192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</row>
    <row r="72" spans="1:15">
      <c r="A72" s="168"/>
      <c r="B72" s="168"/>
      <c r="C72" s="192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168"/>
      <c r="O72" s="168"/>
    </row>
    <row r="73" spans="1:15">
      <c r="A73" s="168"/>
      <c r="B73" s="168"/>
      <c r="C73" s="192"/>
      <c r="D73" s="168"/>
      <c r="E73" s="168"/>
      <c r="F73" s="168"/>
      <c r="G73" s="168"/>
      <c r="H73" s="168"/>
      <c r="I73" s="168"/>
      <c r="J73" s="168"/>
      <c r="K73" s="168"/>
      <c r="L73" s="168"/>
      <c r="M73" s="168"/>
      <c r="N73" s="168"/>
      <c r="O73" s="168"/>
    </row>
    <row r="74" spans="1:15">
      <c r="A74" s="168"/>
      <c r="B74" s="168"/>
      <c r="C74" s="192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</row>
    <row r="75" spans="1:15">
      <c r="A75" s="168"/>
      <c r="B75" s="168"/>
      <c r="C75" s="192"/>
      <c r="D75" s="168"/>
      <c r="E75" s="168"/>
      <c r="F75" s="168"/>
      <c r="G75" s="168"/>
      <c r="H75" s="168"/>
      <c r="I75" s="168"/>
      <c r="J75" s="168"/>
      <c r="K75" s="168"/>
      <c r="L75" s="168"/>
      <c r="M75" s="168"/>
      <c r="N75" s="168"/>
      <c r="O75" s="168"/>
    </row>
    <row r="76" spans="1:15">
      <c r="A76" s="168"/>
      <c r="B76" s="168"/>
      <c r="C76" s="192"/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</row>
    <row r="77" spans="1:15">
      <c r="A77" s="168"/>
      <c r="B77" s="168"/>
      <c r="C77" s="192"/>
      <c r="D77" s="168"/>
      <c r="E77" s="168"/>
      <c r="F77" s="168"/>
      <c r="G77" s="168"/>
      <c r="H77" s="168"/>
      <c r="I77" s="168"/>
      <c r="J77" s="168"/>
      <c r="K77" s="168"/>
      <c r="L77" s="168"/>
      <c r="M77" s="168"/>
      <c r="N77" s="168"/>
      <c r="O77" s="168"/>
    </row>
    <row r="78" spans="1:15">
      <c r="A78" s="168"/>
      <c r="B78" s="168"/>
      <c r="C78" s="192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  <c r="O78" s="168"/>
    </row>
    <row r="79" spans="1:15">
      <c r="A79" s="168"/>
      <c r="B79" s="168"/>
      <c r="C79" s="192"/>
      <c r="D79" s="168"/>
      <c r="E79" s="168"/>
      <c r="F79" s="168"/>
      <c r="G79" s="168"/>
      <c r="H79" s="168"/>
      <c r="I79" s="168"/>
      <c r="J79" s="168"/>
      <c r="K79" s="168"/>
      <c r="L79" s="168"/>
      <c r="M79" s="168"/>
      <c r="N79" s="168"/>
      <c r="O79" s="168"/>
    </row>
    <row r="80" spans="1:15">
      <c r="A80" s="168"/>
      <c r="B80" s="168"/>
      <c r="C80" s="192"/>
      <c r="D80" s="168"/>
      <c r="E80" s="168"/>
      <c r="F80" s="168"/>
      <c r="G80" s="168"/>
      <c r="H80" s="168"/>
      <c r="I80" s="168"/>
      <c r="J80" s="168"/>
      <c r="K80" s="168"/>
      <c r="L80" s="168"/>
      <c r="M80" s="168"/>
      <c r="N80" s="168"/>
      <c r="O80" s="168"/>
    </row>
    <row r="81" spans="1:15">
      <c r="A81" s="168"/>
      <c r="B81" s="168"/>
      <c r="C81" s="192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</row>
    <row r="82" spans="1:15">
      <c r="A82" s="168"/>
      <c r="B82" s="168"/>
      <c r="C82" s="192"/>
      <c r="D82" s="168"/>
      <c r="E82" s="168"/>
      <c r="F82" s="168"/>
      <c r="G82" s="168"/>
      <c r="H82" s="168"/>
      <c r="I82" s="168"/>
      <c r="J82" s="168"/>
      <c r="K82" s="168"/>
      <c r="L82" s="168"/>
      <c r="M82" s="168"/>
      <c r="N82" s="168"/>
      <c r="O82" s="168"/>
    </row>
    <row r="83" spans="1:15">
      <c r="A83" s="168"/>
      <c r="B83" s="168"/>
      <c r="C83" s="192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</row>
    <row r="84" spans="1:15">
      <c r="A84" s="168"/>
      <c r="B84" s="168"/>
      <c r="C84" s="192"/>
      <c r="D84" s="168"/>
      <c r="E84" s="168"/>
      <c r="F84" s="168"/>
      <c r="G84" s="168"/>
      <c r="H84" s="168"/>
      <c r="I84" s="168"/>
      <c r="J84" s="168"/>
      <c r="K84" s="168"/>
      <c r="L84" s="168"/>
      <c r="M84" s="168"/>
      <c r="N84" s="168"/>
      <c r="O84" s="168"/>
    </row>
    <row r="85" spans="1:15">
      <c r="A85" s="168"/>
      <c r="B85" s="168"/>
      <c r="C85" s="192"/>
      <c r="D85" s="168"/>
      <c r="E85" s="168"/>
      <c r="F85" s="168"/>
      <c r="G85" s="168"/>
      <c r="H85" s="168"/>
      <c r="I85" s="168"/>
      <c r="J85" s="168"/>
      <c r="K85" s="168"/>
      <c r="L85" s="168"/>
      <c r="M85" s="168"/>
      <c r="N85" s="168"/>
      <c r="O85" s="168"/>
    </row>
    <row r="86" spans="1:15">
      <c r="A86" s="168"/>
      <c r="B86" s="168"/>
      <c r="C86" s="192"/>
      <c r="D86" s="168"/>
      <c r="E86" s="168"/>
      <c r="F86" s="168"/>
      <c r="G86" s="168"/>
      <c r="H86" s="168"/>
      <c r="I86" s="168"/>
      <c r="J86" s="168"/>
      <c r="K86" s="168"/>
      <c r="L86" s="168"/>
      <c r="M86" s="168"/>
      <c r="N86" s="168"/>
      <c r="O86" s="168"/>
    </row>
    <row r="87" spans="1:15">
      <c r="A87" s="168"/>
      <c r="B87" s="168"/>
      <c r="C87" s="192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</row>
    <row r="88" spans="1:15">
      <c r="A88" s="168"/>
      <c r="B88" s="168"/>
      <c r="C88" s="192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</row>
    <row r="89" spans="1:15">
      <c r="A89" s="168"/>
      <c r="B89" s="168"/>
      <c r="C89" s="192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</row>
    <row r="90" spans="1:15">
      <c r="A90" s="168"/>
      <c r="B90" s="168"/>
      <c r="C90" s="192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</row>
    <row r="91" spans="1:15">
      <c r="A91" s="168"/>
      <c r="B91" s="168"/>
      <c r="C91" s="192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</row>
    <row r="92" spans="1:15">
      <c r="A92" s="168"/>
      <c r="B92" s="168"/>
      <c r="C92" s="192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</row>
    <row r="93" spans="1:15">
      <c r="A93" s="168"/>
      <c r="B93" s="168"/>
      <c r="C93" s="192"/>
      <c r="D93" s="168"/>
      <c r="E93" s="168"/>
      <c r="F93" s="168"/>
      <c r="G93" s="168"/>
      <c r="H93" s="168"/>
      <c r="I93" s="168"/>
      <c r="J93" s="168"/>
      <c r="K93" s="168"/>
      <c r="L93" s="168"/>
      <c r="M93" s="168"/>
      <c r="N93" s="168"/>
      <c r="O93" s="168"/>
    </row>
    <row r="94" spans="1:15">
      <c r="A94" s="168"/>
      <c r="B94" s="168"/>
      <c r="C94" s="192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</row>
    <row r="95" spans="1:15">
      <c r="A95" s="168"/>
      <c r="B95" s="168"/>
      <c r="C95" s="192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</row>
    <row r="96" spans="1:15">
      <c r="A96" s="168"/>
      <c r="B96" s="168"/>
      <c r="C96" s="192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</row>
    <row r="97" spans="1:15">
      <c r="A97" s="168"/>
      <c r="B97" s="168"/>
      <c r="C97" s="192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</row>
    <row r="98" spans="1:15">
      <c r="A98" s="168"/>
      <c r="B98" s="168"/>
      <c r="C98" s="192"/>
      <c r="D98" s="168"/>
      <c r="E98" s="168"/>
      <c r="F98" s="168"/>
      <c r="G98" s="168"/>
      <c r="H98" s="168"/>
      <c r="I98" s="168"/>
      <c r="J98" s="168"/>
      <c r="K98" s="168"/>
      <c r="L98" s="168"/>
      <c r="M98" s="168"/>
      <c r="N98" s="168"/>
      <c r="O98" s="168"/>
    </row>
  </sheetData>
  <autoFilter ref="F1:F98"/>
  <mergeCells count="20">
    <mergeCell ref="A5:G5"/>
    <mergeCell ref="A7:A8"/>
    <mergeCell ref="B7:B8"/>
    <mergeCell ref="C7:C8"/>
    <mergeCell ref="D7:D8"/>
    <mergeCell ref="E7:F7"/>
    <mergeCell ref="G7:G8"/>
    <mergeCell ref="R7:R8"/>
    <mergeCell ref="S7:S8"/>
    <mergeCell ref="H7:H8"/>
    <mergeCell ref="I7:I8"/>
    <mergeCell ref="J7:J8"/>
    <mergeCell ref="K7:K8"/>
    <mergeCell ref="L7:L8"/>
    <mergeCell ref="M7:M8"/>
    <mergeCell ref="B42:E42"/>
    <mergeCell ref="N7:N8"/>
    <mergeCell ref="O7:O8"/>
    <mergeCell ref="P7:P8"/>
    <mergeCell ref="Q7:Q8"/>
  </mergeCells>
  <pageMargins left="0.75" right="0.75" top="1" bottom="1" header="0.5" footer="0.5"/>
  <pageSetup scale="4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2" tint="-0.749992370372631"/>
    <pageSetUpPr fitToPage="1"/>
  </sheetPr>
  <dimension ref="A1:Q29"/>
  <sheetViews>
    <sheetView topLeftCell="A8" zoomScaleSheetLayoutView="86" workbookViewId="0">
      <selection activeCell="D20" sqref="D20"/>
    </sheetView>
  </sheetViews>
  <sheetFormatPr defaultRowHeight="15.75"/>
  <cols>
    <col min="1" max="1" width="9.140625" style="2"/>
    <col min="2" max="4" width="50.7109375" style="2" customWidth="1"/>
    <col min="5" max="5" width="16.28515625" style="4" customWidth="1"/>
    <col min="6" max="6" width="14.7109375" style="4" customWidth="1"/>
    <col min="7" max="7" width="15.85546875" style="4" customWidth="1"/>
    <col min="8" max="8" width="12.28515625" style="2" customWidth="1"/>
    <col min="9" max="9" width="13.42578125" style="2" customWidth="1"/>
    <col min="10" max="10" width="11.28515625" style="2" customWidth="1"/>
    <col min="11" max="11" width="12.42578125" style="2" customWidth="1"/>
    <col min="12" max="12" width="14.42578125" style="2" customWidth="1"/>
    <col min="13" max="13" width="15.140625" style="2" customWidth="1"/>
    <col min="14" max="14" width="11.28515625" style="2" customWidth="1"/>
    <col min="15" max="15" width="13.140625" style="2" customWidth="1"/>
    <col min="16" max="16" width="13" style="2" customWidth="1"/>
    <col min="17" max="17" width="14.140625" style="2" customWidth="1"/>
    <col min="18" max="18" width="26.5703125" style="2" customWidth="1"/>
    <col min="19" max="16384" width="9.140625" style="2"/>
  </cols>
  <sheetData>
    <row r="1" spans="1:17">
      <c r="D1" s="5" t="s">
        <v>18</v>
      </c>
    </row>
    <row r="2" spans="1:17" s="11" customFormat="1">
      <c r="A2" s="1" t="s">
        <v>310</v>
      </c>
      <c r="E2" s="53"/>
      <c r="F2" s="53"/>
      <c r="G2" s="53"/>
    </row>
    <row r="3" spans="1:17" s="11" customFormat="1">
      <c r="A3" s="1" t="s">
        <v>311</v>
      </c>
      <c r="E3" s="53"/>
      <c r="F3" s="53"/>
      <c r="G3" s="53"/>
    </row>
    <row r="5" spans="1:17" ht="18.75">
      <c r="A5" s="491" t="s">
        <v>71</v>
      </c>
      <c r="B5" s="491"/>
      <c r="C5" s="491"/>
      <c r="D5" s="491"/>
      <c r="E5" s="54"/>
      <c r="F5" s="54"/>
      <c r="G5" s="54"/>
    </row>
    <row r="6" spans="1:17" ht="16.5" customHeight="1">
      <c r="B6" s="17"/>
      <c r="C6" s="17"/>
      <c r="D6" s="17"/>
      <c r="E6" s="17"/>
      <c r="F6" s="16"/>
    </row>
    <row r="7" spans="1:17" ht="25.5" customHeight="1">
      <c r="A7" s="492" t="s">
        <v>14</v>
      </c>
      <c r="B7" s="492" t="s">
        <v>303</v>
      </c>
      <c r="C7" s="493" t="s">
        <v>246</v>
      </c>
      <c r="D7" s="493" t="s">
        <v>245</v>
      </c>
      <c r="E7" s="52"/>
      <c r="F7" s="52"/>
      <c r="G7" s="52"/>
      <c r="H7" s="490"/>
      <c r="I7" s="489"/>
      <c r="J7" s="490"/>
      <c r="K7" s="489"/>
      <c r="L7" s="490"/>
      <c r="M7" s="489"/>
      <c r="N7" s="490"/>
      <c r="O7" s="489"/>
      <c r="P7" s="489"/>
      <c r="Q7" s="489"/>
    </row>
    <row r="8" spans="1:17" ht="36.75" customHeight="1">
      <c r="A8" s="492"/>
      <c r="B8" s="492"/>
      <c r="C8" s="494"/>
      <c r="D8" s="494"/>
      <c r="E8" s="51"/>
      <c r="F8" s="51"/>
      <c r="G8" s="52"/>
      <c r="H8" s="490"/>
      <c r="I8" s="490"/>
      <c r="J8" s="490"/>
      <c r="K8" s="490"/>
      <c r="L8" s="490"/>
      <c r="M8" s="489"/>
      <c r="N8" s="490"/>
      <c r="O8" s="489"/>
      <c r="P8" s="489"/>
      <c r="Q8" s="489"/>
    </row>
    <row r="9" spans="1:17" s="67" customFormat="1" ht="36.75" customHeight="1">
      <c r="A9" s="62"/>
      <c r="B9" s="251" t="s">
        <v>774</v>
      </c>
      <c r="C9" s="86">
        <v>138</v>
      </c>
      <c r="D9" s="86">
        <v>3</v>
      </c>
      <c r="E9" s="87"/>
      <c r="F9" s="87"/>
      <c r="G9" s="87"/>
      <c r="H9" s="88"/>
      <c r="I9" s="88"/>
      <c r="J9" s="88"/>
      <c r="K9" s="88"/>
      <c r="L9" s="88"/>
      <c r="M9" s="72"/>
      <c r="N9" s="88"/>
      <c r="O9" s="72"/>
      <c r="P9" s="72"/>
      <c r="Q9" s="72"/>
    </row>
    <row r="10" spans="1:17" s="67" customFormat="1" ht="18.75">
      <c r="A10" s="73" t="s">
        <v>326</v>
      </c>
      <c r="B10" s="89" t="s">
        <v>49</v>
      </c>
      <c r="C10" s="151">
        <f>C11+C12+C13+C14</f>
        <v>3</v>
      </c>
      <c r="D10" s="252">
        <f>D11+D12+D13+D14</f>
        <v>0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</row>
    <row r="11" spans="1:17" s="67" customFormat="1" ht="18.75">
      <c r="A11" s="73" t="s">
        <v>327</v>
      </c>
      <c r="B11" s="90" t="s">
        <v>312</v>
      </c>
      <c r="C11" s="68">
        <v>2</v>
      </c>
      <c r="D11" s="66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</row>
    <row r="12" spans="1:17" s="67" customFormat="1" ht="18.75">
      <c r="A12" s="73" t="s">
        <v>329</v>
      </c>
      <c r="B12" s="90" t="s">
        <v>786</v>
      </c>
      <c r="C12" s="68">
        <v>1</v>
      </c>
      <c r="D12" s="66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7" s="67" customFormat="1" ht="18.75">
      <c r="A13" s="73" t="s">
        <v>330</v>
      </c>
      <c r="B13" s="90"/>
      <c r="C13" s="68"/>
      <c r="D13" s="66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</row>
    <row r="14" spans="1:17" s="67" customFormat="1" ht="18.75">
      <c r="A14" s="73" t="s">
        <v>273</v>
      </c>
      <c r="B14" s="90"/>
      <c r="C14" s="68"/>
      <c r="D14" s="66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</row>
    <row r="15" spans="1:17" s="67" customFormat="1" ht="13.5" customHeight="1">
      <c r="A15" s="73" t="s">
        <v>274</v>
      </c>
      <c r="B15" s="90"/>
      <c r="C15" s="68"/>
      <c r="D15" s="66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</row>
    <row r="16" spans="1:17" s="67" customFormat="1" ht="18.75">
      <c r="A16" s="73" t="s">
        <v>275</v>
      </c>
      <c r="B16" s="89" t="s">
        <v>50</v>
      </c>
      <c r="C16" s="151">
        <f>C17+C18+C19</f>
        <v>0</v>
      </c>
      <c r="D16" s="252">
        <f>D17+D18+D19</f>
        <v>0</v>
      </c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</row>
    <row r="17" spans="1:17" s="67" customFormat="1" ht="18.75">
      <c r="A17" s="73" t="s">
        <v>276</v>
      </c>
      <c r="B17" s="65"/>
      <c r="C17" s="66"/>
      <c r="D17" s="66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7" s="67" customFormat="1" ht="18.75">
      <c r="A18" s="73" t="s">
        <v>277</v>
      </c>
      <c r="B18" s="65"/>
      <c r="C18" s="66"/>
      <c r="D18" s="66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</row>
    <row r="19" spans="1:17" s="67" customFormat="1" ht="18.75">
      <c r="A19" s="73" t="s">
        <v>278</v>
      </c>
      <c r="B19" s="65"/>
      <c r="C19" s="66"/>
      <c r="D19" s="66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1:17" s="44" customFormat="1" ht="36.75" customHeight="1">
      <c r="A20" s="73" t="s">
        <v>279</v>
      </c>
      <c r="B20" s="89" t="s">
        <v>775</v>
      </c>
      <c r="C20" s="127">
        <f>C9-C10+C16</f>
        <v>135</v>
      </c>
      <c r="D20" s="127">
        <f>D9-D10+D16</f>
        <v>3</v>
      </c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</row>
    <row r="21" spans="1:17" s="67" customFormat="1" ht="18.75">
      <c r="A21" s="92"/>
      <c r="B21" s="93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</row>
    <row r="22" spans="1:17" s="67" customFormat="1" ht="18.75"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</row>
    <row r="23" spans="1:17" s="67" customFormat="1" ht="18.75">
      <c r="B23" s="67" t="s">
        <v>170</v>
      </c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</row>
    <row r="24" spans="1:17" s="67" customFormat="1" ht="18.75">
      <c r="B24" s="67" t="s">
        <v>171</v>
      </c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</row>
    <row r="25" spans="1:17" s="67" customFormat="1" ht="18.75"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</row>
    <row r="26" spans="1:17" s="67" customFormat="1" ht="18.75"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</row>
    <row r="27" spans="1:17" s="67" customFormat="1" ht="18.75">
      <c r="A27" s="70" t="s">
        <v>781</v>
      </c>
      <c r="B27" s="70"/>
      <c r="C27" s="71" t="s">
        <v>88</v>
      </c>
      <c r="D27" s="67" t="s">
        <v>339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</row>
    <row r="28" spans="1:17"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>
      <c r="H29" s="4"/>
      <c r="I29" s="4"/>
      <c r="J29" s="4"/>
      <c r="K29" s="4"/>
      <c r="L29" s="4"/>
      <c r="M29" s="4"/>
      <c r="N29" s="4"/>
      <c r="O29" s="4"/>
      <c r="P29" s="4"/>
      <c r="Q29" s="4"/>
    </row>
  </sheetData>
  <mergeCells count="15">
    <mergeCell ref="A5:D5"/>
    <mergeCell ref="H7:H8"/>
    <mergeCell ref="I7:I8"/>
    <mergeCell ref="A7:A8"/>
    <mergeCell ref="B7:B8"/>
    <mergeCell ref="C7:C8"/>
    <mergeCell ref="D7:D8"/>
    <mergeCell ref="Q7:Q8"/>
    <mergeCell ref="J7:J8"/>
    <mergeCell ref="K7:K8"/>
    <mergeCell ref="L7:L8"/>
    <mergeCell ref="M7:M8"/>
    <mergeCell ref="P7:P8"/>
    <mergeCell ref="N7:N8"/>
    <mergeCell ref="O7:O8"/>
  </mergeCells>
  <phoneticPr fontId="5" type="noConversion"/>
  <pageMargins left="0.47" right="0.38" top="1" bottom="1" header="0.5" footer="0.5"/>
  <pageSetup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2" tint="-0.749992370372631"/>
    <pageSetUpPr fitToPage="1"/>
  </sheetPr>
  <dimension ref="A2:Q25"/>
  <sheetViews>
    <sheetView workbookViewId="0">
      <selection activeCell="E28" sqref="E28"/>
    </sheetView>
  </sheetViews>
  <sheetFormatPr defaultRowHeight="15.75"/>
  <cols>
    <col min="1" max="1" width="9.140625" style="2"/>
    <col min="2" max="2" width="36.28515625" style="2" bestFit="1" customWidth="1"/>
    <col min="3" max="3" width="11" style="2" customWidth="1"/>
    <col min="4" max="4" width="10.7109375" style="2" customWidth="1"/>
    <col min="5" max="6" width="10.140625" style="2" bestFit="1" customWidth="1"/>
    <col min="7" max="15" width="9.140625" style="2"/>
    <col min="16" max="16" width="16.5703125" style="2" customWidth="1"/>
    <col min="17" max="17" width="13.140625" style="4" customWidth="1"/>
    <col min="18" max="16384" width="9.140625" style="2"/>
  </cols>
  <sheetData>
    <row r="2" spans="1:17">
      <c r="A2" s="1" t="s">
        <v>310</v>
      </c>
      <c r="P2" s="15" t="s">
        <v>252</v>
      </c>
    </row>
    <row r="3" spans="1:17">
      <c r="A3" s="1" t="s">
        <v>311</v>
      </c>
    </row>
    <row r="4" spans="1:17">
      <c r="D4" s="7"/>
    </row>
    <row r="5" spans="1:17">
      <c r="A5" s="496" t="s">
        <v>83</v>
      </c>
      <c r="B5" s="496"/>
      <c r="C5" s="496"/>
      <c r="D5" s="496"/>
      <c r="E5" s="496"/>
      <c r="F5" s="496"/>
      <c r="G5" s="496"/>
      <c r="H5" s="496"/>
      <c r="I5" s="496"/>
      <c r="J5" s="496"/>
      <c r="K5" s="496"/>
      <c r="L5" s="496"/>
      <c r="M5" s="496"/>
      <c r="N5" s="496"/>
      <c r="O5" s="496"/>
      <c r="P5" s="496"/>
    </row>
    <row r="6" spans="1:17">
      <c r="D6" s="8"/>
      <c r="E6" s="8"/>
      <c r="F6" s="8"/>
      <c r="G6" s="8"/>
      <c r="H6" s="8"/>
      <c r="I6" s="8"/>
      <c r="J6" s="8"/>
      <c r="K6" s="8"/>
      <c r="P6" s="316" t="s">
        <v>7</v>
      </c>
    </row>
    <row r="7" spans="1:17">
      <c r="A7" s="497" t="s">
        <v>13</v>
      </c>
      <c r="B7" s="502" t="s">
        <v>9</v>
      </c>
      <c r="C7" s="501" t="s">
        <v>787</v>
      </c>
      <c r="D7" s="502" t="s">
        <v>32</v>
      </c>
      <c r="E7" s="502"/>
      <c r="F7" s="502"/>
      <c r="G7" s="502"/>
      <c r="H7" s="502"/>
      <c r="I7" s="502"/>
      <c r="J7" s="502"/>
      <c r="K7" s="502"/>
      <c r="L7" s="502"/>
      <c r="M7" s="502"/>
      <c r="N7" s="502"/>
      <c r="O7" s="502"/>
      <c r="P7" s="12" t="s">
        <v>10</v>
      </c>
      <c r="Q7" s="14"/>
    </row>
    <row r="8" spans="1:17" ht="33.75" customHeight="1">
      <c r="A8" s="498"/>
      <c r="B8" s="502"/>
      <c r="C8" s="501"/>
      <c r="D8" s="495" t="s">
        <v>20</v>
      </c>
      <c r="E8" s="495" t="s">
        <v>21</v>
      </c>
      <c r="F8" s="495" t="s">
        <v>22</v>
      </c>
      <c r="G8" s="495" t="s">
        <v>23</v>
      </c>
      <c r="H8" s="495" t="s">
        <v>24</v>
      </c>
      <c r="I8" s="495" t="s">
        <v>25</v>
      </c>
      <c r="J8" s="495" t="s">
        <v>26</v>
      </c>
      <c r="K8" s="495" t="s">
        <v>27</v>
      </c>
      <c r="L8" s="495" t="s">
        <v>28</v>
      </c>
      <c r="M8" s="495" t="s">
        <v>29</v>
      </c>
      <c r="N8" s="495" t="s">
        <v>30</v>
      </c>
      <c r="O8" s="495" t="s">
        <v>31</v>
      </c>
      <c r="P8" s="12" t="s">
        <v>33</v>
      </c>
    </row>
    <row r="9" spans="1:17" ht="36" customHeight="1">
      <c r="A9" s="499"/>
      <c r="B9" s="502"/>
      <c r="C9" s="501"/>
      <c r="D9" s="495"/>
      <c r="E9" s="495"/>
      <c r="F9" s="495"/>
      <c r="G9" s="495"/>
      <c r="H9" s="495"/>
      <c r="I9" s="495"/>
      <c r="J9" s="495"/>
      <c r="K9" s="495"/>
      <c r="L9" s="495"/>
      <c r="M9" s="495"/>
      <c r="N9" s="495"/>
      <c r="O9" s="495"/>
      <c r="P9" s="12" t="s">
        <v>84</v>
      </c>
    </row>
    <row r="10" spans="1:17">
      <c r="A10" s="42" t="s">
        <v>93</v>
      </c>
      <c r="B10" s="13" t="s">
        <v>321</v>
      </c>
      <c r="C10" s="149">
        <v>159.86000000000001</v>
      </c>
      <c r="D10" s="146">
        <v>160.72</v>
      </c>
      <c r="E10" s="146">
        <v>160.65</v>
      </c>
      <c r="F10" s="149">
        <v>160.69999999999999</v>
      </c>
      <c r="G10" s="206"/>
      <c r="H10" s="206"/>
      <c r="I10" s="206"/>
      <c r="J10" s="206"/>
      <c r="K10" s="206"/>
      <c r="L10" s="146"/>
      <c r="M10" s="246"/>
      <c r="N10" s="246"/>
      <c r="O10" s="246"/>
      <c r="P10" s="247">
        <f>O10/C10</f>
        <v>0</v>
      </c>
    </row>
    <row r="11" spans="1:17">
      <c r="A11" s="42" t="s">
        <v>94</v>
      </c>
      <c r="B11" s="13" t="s">
        <v>322</v>
      </c>
      <c r="C11" s="149">
        <v>796.8</v>
      </c>
      <c r="D11" s="146">
        <v>796.8</v>
      </c>
      <c r="E11" s="146">
        <v>796.8</v>
      </c>
      <c r="F11" s="149">
        <v>796.8</v>
      </c>
      <c r="G11" s="146"/>
      <c r="H11" s="146"/>
      <c r="I11" s="146"/>
      <c r="J11" s="146"/>
      <c r="K11" s="146"/>
      <c r="L11" s="146"/>
      <c r="M11" s="246"/>
      <c r="N11" s="246"/>
      <c r="O11" s="246"/>
      <c r="P11" s="247">
        <f t="shared" ref="P11:P12" si="0">O11/C11</f>
        <v>0</v>
      </c>
    </row>
    <row r="12" spans="1:17">
      <c r="A12" s="42" t="s">
        <v>95</v>
      </c>
      <c r="B12" s="13" t="s">
        <v>323</v>
      </c>
      <c r="C12" s="149">
        <v>1210.1099999999999</v>
      </c>
      <c r="D12" s="146">
        <v>1236.68</v>
      </c>
      <c r="E12" s="146">
        <v>1204.45</v>
      </c>
      <c r="F12" s="149">
        <v>1203.44</v>
      </c>
      <c r="G12" s="146"/>
      <c r="H12" s="207"/>
      <c r="I12" s="146"/>
      <c r="J12" s="146"/>
      <c r="K12" s="146"/>
      <c r="L12" s="146"/>
      <c r="M12" s="149"/>
      <c r="N12" s="149"/>
      <c r="O12" s="149"/>
      <c r="P12" s="247">
        <f t="shared" si="0"/>
        <v>0</v>
      </c>
    </row>
    <row r="13" spans="1:17" ht="24.75" customHeight="1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7">
      <c r="B14" s="9" t="s">
        <v>11</v>
      </c>
    </row>
    <row r="15" spans="1:17" s="1" customFormat="1" ht="15" customHeight="1">
      <c r="B15" s="500"/>
      <c r="C15" s="500"/>
      <c r="D15" s="500"/>
      <c r="E15" s="500"/>
      <c r="F15" s="500"/>
      <c r="G15" s="500"/>
      <c r="H15" s="500"/>
      <c r="I15" s="500"/>
      <c r="J15" s="500"/>
      <c r="K15" s="500"/>
      <c r="L15" s="500"/>
      <c r="M15" s="500"/>
      <c r="N15" s="500"/>
      <c r="O15" s="500"/>
      <c r="Q15" s="4"/>
    </row>
    <row r="18" spans="1:13" ht="18.75">
      <c r="A18" s="70" t="s">
        <v>781</v>
      </c>
      <c r="B18" s="3"/>
      <c r="F18" s="40" t="s">
        <v>88</v>
      </c>
      <c r="M18" s="41" t="s">
        <v>340</v>
      </c>
    </row>
    <row r="22" spans="1:13">
      <c r="C22" s="145"/>
      <c r="D22" s="145"/>
      <c r="E22" s="145"/>
      <c r="G22" s="145"/>
      <c r="H22" s="145"/>
    </row>
    <row r="23" spans="1:13">
      <c r="C23" s="145"/>
      <c r="D23" s="147"/>
      <c r="E23" s="145"/>
      <c r="G23" s="145"/>
      <c r="H23" s="145"/>
    </row>
    <row r="24" spans="1:13">
      <c r="D24" s="148"/>
      <c r="G24" s="145"/>
      <c r="H24" s="145"/>
    </row>
    <row r="25" spans="1:13">
      <c r="D25" s="148"/>
    </row>
  </sheetData>
  <mergeCells count="18">
    <mergeCell ref="B15:O15"/>
    <mergeCell ref="K8:K9"/>
    <mergeCell ref="L8:L9"/>
    <mergeCell ref="M8:M9"/>
    <mergeCell ref="N8:N9"/>
    <mergeCell ref="I8:I9"/>
    <mergeCell ref="C7:C9"/>
    <mergeCell ref="B7:B9"/>
    <mergeCell ref="D7:O7"/>
    <mergeCell ref="D8:D9"/>
    <mergeCell ref="E8:E9"/>
    <mergeCell ref="J8:J9"/>
    <mergeCell ref="F8:F9"/>
    <mergeCell ref="G8:G9"/>
    <mergeCell ref="H8:H9"/>
    <mergeCell ref="A5:P5"/>
    <mergeCell ref="A7:A9"/>
    <mergeCell ref="O8:O9"/>
  </mergeCells>
  <phoneticPr fontId="5" type="noConversion"/>
  <pageMargins left="0.75" right="0.75" top="1" bottom="1" header="0.5" footer="0.5"/>
  <pageSetup scale="6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2" tint="-0.749992370372631"/>
    <pageSetUpPr fitToPage="1"/>
  </sheetPr>
  <dimension ref="A1:P14"/>
  <sheetViews>
    <sheetView workbookViewId="0">
      <selection activeCell="D20" sqref="D20"/>
    </sheetView>
  </sheetViews>
  <sheetFormatPr defaultRowHeight="15.75"/>
  <cols>
    <col min="1" max="1" width="14.85546875" style="21" customWidth="1"/>
    <col min="2" max="2" width="31" style="21" customWidth="1"/>
    <col min="3" max="3" width="30.28515625" style="21" customWidth="1"/>
    <col min="4" max="4" width="28.42578125" style="21" customWidth="1"/>
    <col min="5" max="5" width="15.7109375" style="21" customWidth="1"/>
    <col min="6" max="6" width="14.42578125" style="21" customWidth="1"/>
    <col min="7" max="7" width="28.42578125" style="21" customWidth="1"/>
    <col min="8" max="8" width="15.42578125" style="21" customWidth="1"/>
    <col min="9" max="9" width="17.28515625" style="21" customWidth="1"/>
    <col min="10" max="10" width="16.7109375" style="21" customWidth="1"/>
    <col min="11" max="11" width="14.85546875" style="21" customWidth="1"/>
    <col min="12" max="12" width="17.5703125" style="21" customWidth="1"/>
    <col min="13" max="13" width="21.28515625" style="21" customWidth="1"/>
    <col min="14" max="14" width="18.85546875" style="21" customWidth="1"/>
    <col min="15" max="15" width="15.5703125" style="21" customWidth="1"/>
    <col min="16" max="16384" width="9.140625" style="21"/>
  </cols>
  <sheetData>
    <row r="1" spans="1:16" ht="17.25" customHeight="1">
      <c r="G1" s="15" t="s">
        <v>19</v>
      </c>
    </row>
    <row r="2" spans="1:16">
      <c r="A2" s="1" t="s">
        <v>310</v>
      </c>
    </row>
    <row r="3" spans="1:16">
      <c r="A3" s="1" t="s">
        <v>311</v>
      </c>
    </row>
    <row r="5" spans="1:16">
      <c r="A5" s="504" t="s">
        <v>80</v>
      </c>
      <c r="B5" s="504"/>
      <c r="C5" s="504"/>
      <c r="D5" s="504"/>
      <c r="E5" s="504"/>
      <c r="F5" s="504"/>
      <c r="G5" s="504"/>
      <c r="H5" s="24"/>
      <c r="I5" s="24"/>
      <c r="J5" s="24"/>
      <c r="K5" s="24"/>
      <c r="L5" s="24"/>
      <c r="M5" s="24"/>
      <c r="N5" s="24"/>
      <c r="O5" s="24"/>
    </row>
    <row r="6" spans="1:16">
      <c r="B6" s="23"/>
      <c r="C6" s="23"/>
      <c r="D6" s="23"/>
      <c r="E6" s="23"/>
      <c r="F6" s="23"/>
      <c r="G6" s="156" t="s">
        <v>7</v>
      </c>
      <c r="H6" s="23"/>
      <c r="I6" s="23"/>
      <c r="J6" s="23"/>
      <c r="K6" s="23"/>
      <c r="L6" s="23"/>
      <c r="M6" s="23"/>
      <c r="N6" s="23"/>
      <c r="O6" s="23"/>
    </row>
    <row r="7" spans="1:16" s="94" customFormat="1" ht="46.5" customHeight="1">
      <c r="A7" s="512" t="s">
        <v>14</v>
      </c>
      <c r="B7" s="513"/>
      <c r="C7" s="505" t="s">
        <v>769</v>
      </c>
      <c r="D7" s="505" t="s">
        <v>770</v>
      </c>
      <c r="E7" s="507" t="s">
        <v>776</v>
      </c>
      <c r="F7" s="508"/>
      <c r="G7" s="505" t="s">
        <v>777</v>
      </c>
      <c r="P7" s="95"/>
    </row>
    <row r="8" spans="1:16" s="94" customFormat="1" ht="23.25" customHeight="1">
      <c r="A8" s="512"/>
      <c r="B8" s="513"/>
      <c r="C8" s="506"/>
      <c r="D8" s="506"/>
      <c r="E8" s="509"/>
      <c r="F8" s="510"/>
      <c r="G8" s="506"/>
    </row>
    <row r="9" spans="1:16" s="94" customFormat="1" ht="64.5" customHeight="1">
      <c r="A9" s="96" t="s">
        <v>93</v>
      </c>
      <c r="B9" s="97" t="s">
        <v>77</v>
      </c>
      <c r="C9" s="152">
        <v>0</v>
      </c>
      <c r="D9" s="152">
        <v>0</v>
      </c>
      <c r="E9" s="511">
        <v>0</v>
      </c>
      <c r="F9" s="511"/>
      <c r="G9" s="152">
        <v>0</v>
      </c>
      <c r="I9" s="98"/>
    </row>
    <row r="10" spans="1:16" s="94" customFormat="1" ht="64.5" customHeight="1">
      <c r="A10" s="96" t="s">
        <v>94</v>
      </c>
      <c r="B10" s="97" t="s">
        <v>78</v>
      </c>
      <c r="C10" s="152">
        <v>0</v>
      </c>
      <c r="D10" s="152">
        <v>0</v>
      </c>
      <c r="E10" s="511">
        <v>0</v>
      </c>
      <c r="F10" s="511"/>
      <c r="G10" s="152">
        <v>0</v>
      </c>
      <c r="I10" s="98"/>
    </row>
    <row r="11" spans="1:16" s="94" customFormat="1" ht="65.25" customHeight="1">
      <c r="A11" s="96" t="s">
        <v>95</v>
      </c>
      <c r="B11" s="97" t="s">
        <v>79</v>
      </c>
      <c r="C11" s="152">
        <v>0</v>
      </c>
      <c r="D11" s="152">
        <v>0</v>
      </c>
      <c r="E11" s="503">
        <v>0</v>
      </c>
      <c r="F11" s="503"/>
      <c r="G11" s="152">
        <v>0</v>
      </c>
    </row>
    <row r="12" spans="1:16" s="94" customFormat="1" ht="18.75"/>
    <row r="13" spans="1:16" s="94" customFormat="1" ht="18.75"/>
    <row r="14" spans="1:16" s="94" customFormat="1" ht="18.75">
      <c r="A14" s="70" t="s">
        <v>781</v>
      </c>
      <c r="B14" s="99"/>
      <c r="D14" s="100" t="s">
        <v>88</v>
      </c>
      <c r="F14" s="100" t="s">
        <v>324</v>
      </c>
    </row>
  </sheetData>
  <mergeCells count="10">
    <mergeCell ref="E11:F11"/>
    <mergeCell ref="A5:G5"/>
    <mergeCell ref="G7:G8"/>
    <mergeCell ref="E7:F8"/>
    <mergeCell ref="E9:F9"/>
    <mergeCell ref="E10:F10"/>
    <mergeCell ref="D7:D8"/>
    <mergeCell ref="A7:A8"/>
    <mergeCell ref="C7:C8"/>
    <mergeCell ref="B7:B8"/>
  </mergeCells>
  <phoneticPr fontId="5" type="noConversion"/>
  <pageMargins left="0.75" right="0.75" top="1" bottom="1" header="0.5" footer="0.5"/>
  <pageSetup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1:P20"/>
  <sheetViews>
    <sheetView topLeftCell="A10" zoomScaleSheetLayoutView="75" workbookViewId="0">
      <selection activeCell="C24" sqref="C24"/>
    </sheetView>
  </sheetViews>
  <sheetFormatPr defaultRowHeight="15.75"/>
  <cols>
    <col min="1" max="1" width="7.28515625" style="2" customWidth="1"/>
    <col min="2" max="2" width="41" style="2" customWidth="1"/>
    <col min="3" max="3" width="31.85546875" style="2" customWidth="1"/>
    <col min="4" max="4" width="31.28515625" style="2" customWidth="1"/>
    <col min="5" max="5" width="23.7109375" style="2" customWidth="1"/>
    <col min="6" max="6" width="24.7109375" style="2" customWidth="1"/>
    <col min="7" max="7" width="18.42578125" style="2" customWidth="1"/>
    <col min="8" max="8" width="29.85546875" style="2" customWidth="1"/>
    <col min="9" max="9" width="29.140625" style="2" customWidth="1"/>
    <col min="10" max="10" width="33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 s="15" customFormat="1" ht="27.75" customHeight="1">
      <c r="G1" s="15" t="s">
        <v>34</v>
      </c>
    </row>
    <row r="2" spans="1:16">
      <c r="A2" s="1" t="s">
        <v>310</v>
      </c>
      <c r="M2" s="517"/>
      <c r="N2" s="517"/>
    </row>
    <row r="3" spans="1:16">
      <c r="A3" s="1" t="s">
        <v>311</v>
      </c>
      <c r="M3" s="1"/>
      <c r="N3" s="20" t="s">
        <v>12</v>
      </c>
    </row>
    <row r="4" spans="1:16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6">
      <c r="A5" s="504" t="s">
        <v>85</v>
      </c>
      <c r="B5" s="504"/>
      <c r="C5" s="504"/>
      <c r="D5" s="504"/>
      <c r="E5" s="504"/>
      <c r="F5" s="504"/>
      <c r="G5" s="504"/>
      <c r="H5" s="32"/>
      <c r="I5" s="32"/>
      <c r="J5" s="32"/>
      <c r="K5" s="32"/>
      <c r="L5" s="32"/>
      <c r="M5" s="32"/>
      <c r="N5" s="32"/>
    </row>
    <row r="6" spans="1:16">
      <c r="B6" s="34"/>
      <c r="C6" s="34"/>
      <c r="E6" s="34"/>
      <c r="F6" s="34"/>
      <c r="G6" s="157" t="s">
        <v>7</v>
      </c>
      <c r="I6" s="34"/>
      <c r="J6" s="34"/>
      <c r="K6" s="34"/>
      <c r="L6" s="34"/>
      <c r="M6" s="34"/>
      <c r="N6" s="34"/>
    </row>
    <row r="7" spans="1:16" s="38" customFormat="1" ht="42" customHeight="1">
      <c r="A7" s="492" t="s">
        <v>14</v>
      </c>
      <c r="B7" s="514" t="s">
        <v>15</v>
      </c>
      <c r="C7" s="516" t="s">
        <v>778</v>
      </c>
      <c r="D7" s="516" t="s">
        <v>770</v>
      </c>
      <c r="E7" s="518" t="s">
        <v>780</v>
      </c>
      <c r="F7" s="519"/>
      <c r="G7" s="520" t="s">
        <v>779</v>
      </c>
      <c r="H7" s="35"/>
      <c r="I7" s="35"/>
      <c r="J7" s="35"/>
      <c r="K7" s="35"/>
      <c r="L7" s="35"/>
      <c r="M7" s="36"/>
      <c r="N7" s="37"/>
      <c r="O7" s="37"/>
      <c r="P7" s="37"/>
    </row>
    <row r="8" spans="1:16" s="38" customFormat="1" ht="54" customHeight="1">
      <c r="A8" s="492"/>
      <c r="B8" s="515"/>
      <c r="C8" s="471"/>
      <c r="D8" s="471"/>
      <c r="E8" s="19" t="s">
        <v>4</v>
      </c>
      <c r="F8" s="39" t="s">
        <v>81</v>
      </c>
      <c r="G8" s="520"/>
      <c r="H8" s="37"/>
      <c r="I8" s="37"/>
      <c r="J8" s="37"/>
      <c r="K8" s="37"/>
      <c r="L8" s="37"/>
      <c r="M8" s="37"/>
      <c r="N8" s="37"/>
      <c r="O8" s="37"/>
      <c r="P8" s="37"/>
    </row>
    <row r="9" spans="1:16" s="10" customFormat="1" ht="45" customHeight="1">
      <c r="A9" s="42" t="s">
        <v>93</v>
      </c>
      <c r="B9" s="33" t="s">
        <v>76</v>
      </c>
      <c r="C9" s="128">
        <v>0</v>
      </c>
      <c r="D9" s="128">
        <v>0</v>
      </c>
      <c r="E9" s="128">
        <v>0</v>
      </c>
      <c r="F9" s="128">
        <v>0</v>
      </c>
      <c r="G9" s="208">
        <v>0</v>
      </c>
      <c r="H9" s="6"/>
      <c r="I9" s="6"/>
      <c r="J9" s="6"/>
      <c r="K9" s="6"/>
      <c r="L9" s="6"/>
      <c r="M9" s="6"/>
      <c r="N9" s="6"/>
      <c r="O9" s="6"/>
      <c r="P9" s="6"/>
    </row>
    <row r="10" spans="1:16" s="10" customFormat="1" ht="45" customHeight="1">
      <c r="A10" s="42" t="s">
        <v>94</v>
      </c>
      <c r="B10" s="33" t="s">
        <v>344</v>
      </c>
      <c r="C10" s="128">
        <v>1036000</v>
      </c>
      <c r="D10" s="128">
        <v>500000</v>
      </c>
      <c r="E10" s="128">
        <v>100000</v>
      </c>
      <c r="F10" s="128">
        <v>0</v>
      </c>
      <c r="G10" s="208">
        <f>IF(E10=0,"",F10/E10)</f>
        <v>0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10" customFormat="1" ht="55.5" customHeight="1">
      <c r="A11" s="42" t="s">
        <v>95</v>
      </c>
      <c r="B11" s="33" t="s">
        <v>72</v>
      </c>
      <c r="C11" s="128">
        <v>0</v>
      </c>
      <c r="D11" s="128">
        <v>0</v>
      </c>
      <c r="E11" s="128">
        <v>0</v>
      </c>
      <c r="F11" s="128">
        <v>0</v>
      </c>
      <c r="G11" s="208">
        <v>0</v>
      </c>
      <c r="H11" s="6"/>
      <c r="I11" s="6"/>
      <c r="J11" s="6"/>
      <c r="K11" s="6"/>
      <c r="L11" s="6"/>
      <c r="M11" s="6"/>
      <c r="N11" s="6"/>
      <c r="O11" s="6"/>
      <c r="P11" s="6"/>
    </row>
    <row r="12" spans="1:16" s="10" customFormat="1" ht="45" customHeight="1">
      <c r="A12" s="42" t="s">
        <v>96</v>
      </c>
      <c r="B12" s="33" t="s">
        <v>73</v>
      </c>
      <c r="C12" s="128">
        <v>0</v>
      </c>
      <c r="D12" s="128">
        <v>0</v>
      </c>
      <c r="E12" s="128">
        <v>0</v>
      </c>
      <c r="F12" s="128">
        <v>0</v>
      </c>
      <c r="G12" s="208">
        <v>0</v>
      </c>
      <c r="H12" s="6"/>
      <c r="I12" s="6"/>
      <c r="J12" s="6"/>
      <c r="K12" s="6"/>
      <c r="L12" s="6"/>
      <c r="M12" s="6"/>
      <c r="N12" s="6"/>
      <c r="O12" s="6"/>
      <c r="P12" s="6"/>
    </row>
    <row r="13" spans="1:16" s="10" customFormat="1" ht="45" customHeight="1">
      <c r="A13" s="42" t="s">
        <v>97</v>
      </c>
      <c r="B13" s="33" t="s">
        <v>74</v>
      </c>
      <c r="C13" s="128">
        <v>626034</v>
      </c>
      <c r="D13" s="128">
        <v>100000</v>
      </c>
      <c r="E13" s="128">
        <v>25000</v>
      </c>
      <c r="F13" s="128">
        <v>0</v>
      </c>
      <c r="G13" s="208">
        <f>+F13/D13</f>
        <v>0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10" customFormat="1" ht="46.5" customHeight="1">
      <c r="A14" s="42" t="s">
        <v>98</v>
      </c>
      <c r="B14" s="33" t="s">
        <v>75</v>
      </c>
      <c r="C14" s="128">
        <v>459664</v>
      </c>
      <c r="D14" s="128">
        <v>0</v>
      </c>
      <c r="E14" s="128">
        <v>0</v>
      </c>
      <c r="F14" s="128">
        <v>0</v>
      </c>
      <c r="G14" s="208">
        <v>0</v>
      </c>
      <c r="H14" s="6"/>
      <c r="I14" s="6"/>
      <c r="J14" s="6"/>
      <c r="K14" s="6"/>
      <c r="L14" s="6"/>
      <c r="M14" s="6"/>
      <c r="N14" s="6"/>
      <c r="O14" s="6"/>
      <c r="P14" s="6"/>
    </row>
    <row r="15" spans="1:16" s="10" customFormat="1" ht="46.5" customHeight="1">
      <c r="A15" s="42" t="s">
        <v>99</v>
      </c>
      <c r="B15" s="33" t="s">
        <v>86</v>
      </c>
      <c r="C15" s="128">
        <v>0</v>
      </c>
      <c r="D15" s="128">
        <v>0</v>
      </c>
      <c r="E15" s="128">
        <v>0</v>
      </c>
      <c r="F15" s="128">
        <v>0</v>
      </c>
      <c r="G15" s="208">
        <v>0</v>
      </c>
      <c r="H15" s="6"/>
      <c r="I15" s="6"/>
      <c r="J15" s="6"/>
      <c r="K15" s="6"/>
      <c r="L15" s="6"/>
      <c r="M15" s="6"/>
      <c r="N15" s="6"/>
      <c r="O15" s="6"/>
      <c r="P15" s="6"/>
    </row>
    <row r="17" spans="1:6">
      <c r="B17" s="209"/>
    </row>
    <row r="19" spans="1:6" ht="20.25" customHeight="1">
      <c r="A19" s="70" t="s">
        <v>781</v>
      </c>
      <c r="B19" s="3"/>
      <c r="D19" s="41" t="s">
        <v>88</v>
      </c>
      <c r="E19" s="67" t="s">
        <v>339</v>
      </c>
    </row>
    <row r="20" spans="1:6" ht="20.25" customHeight="1">
      <c r="B20" s="3"/>
      <c r="C20" s="40"/>
      <c r="D20" s="40"/>
      <c r="F20" s="41"/>
    </row>
  </sheetData>
  <mergeCells count="8">
    <mergeCell ref="A5:G5"/>
    <mergeCell ref="B7:B8"/>
    <mergeCell ref="C7:C8"/>
    <mergeCell ref="M2:N2"/>
    <mergeCell ref="A7:A8"/>
    <mergeCell ref="D7:D8"/>
    <mergeCell ref="E7:F7"/>
    <mergeCell ref="G7:G8"/>
  </mergeCells>
  <phoneticPr fontId="5" type="noConversion"/>
  <pageMargins left="0.75" right="0.75" top="1" bottom="1" header="0.5" footer="0.5"/>
  <pageSetup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2" tint="-0.749992370372631"/>
  </sheetPr>
  <dimension ref="A2:L130"/>
  <sheetViews>
    <sheetView topLeftCell="A118" zoomScaleSheetLayoutView="100" workbookViewId="0">
      <selection activeCell="A2" sqref="A2:G131"/>
    </sheetView>
  </sheetViews>
  <sheetFormatPr defaultRowHeight="15"/>
  <cols>
    <col min="1" max="1" width="8.42578125" style="223" customWidth="1"/>
    <col min="2" max="2" width="50.85546875" style="223" customWidth="1"/>
    <col min="3" max="3" width="18.42578125" style="225" customWidth="1"/>
    <col min="4" max="4" width="16.7109375" style="250" customWidth="1"/>
    <col min="5" max="5" width="17.140625" style="226" customWidth="1"/>
    <col min="6" max="6" width="16.42578125" style="219" customWidth="1"/>
    <col min="7" max="7" width="12.85546875" style="222" customWidth="1"/>
    <col min="8" max="8" width="9.140625" style="223"/>
    <col min="9" max="10" width="11.7109375" style="223" bestFit="1" customWidth="1"/>
    <col min="11" max="11" width="12.7109375" style="223" bestFit="1" customWidth="1"/>
    <col min="12" max="16384" width="9.140625" style="223"/>
  </cols>
  <sheetData>
    <row r="2" spans="1:12" ht="15.75">
      <c r="A2" s="160"/>
      <c r="B2" s="160"/>
      <c r="C2" s="161"/>
      <c r="D2" s="248"/>
      <c r="G2" s="218" t="s">
        <v>35</v>
      </c>
    </row>
    <row r="3" spans="1:12" ht="15.75">
      <c r="A3" s="163" t="s">
        <v>310</v>
      </c>
      <c r="B3" s="164"/>
      <c r="C3" s="165"/>
      <c r="D3" s="249"/>
      <c r="E3" s="220"/>
    </row>
    <row r="4" spans="1:12" ht="15.75">
      <c r="A4" s="163" t="s">
        <v>311</v>
      </c>
      <c r="B4" s="164"/>
      <c r="C4" s="165"/>
      <c r="D4" s="249"/>
      <c r="E4" s="220"/>
    </row>
    <row r="5" spans="1:12" ht="15.75">
      <c r="A5" s="163"/>
      <c r="B5" s="166"/>
      <c r="C5" s="165"/>
      <c r="D5" s="249"/>
      <c r="E5" s="220"/>
    </row>
    <row r="6" spans="1:12" ht="15.75">
      <c r="A6" s="523" t="s">
        <v>138</v>
      </c>
      <c r="B6" s="523"/>
      <c r="C6" s="523"/>
      <c r="D6" s="523"/>
      <c r="E6" s="523"/>
      <c r="F6" s="523"/>
      <c r="G6" s="523"/>
    </row>
    <row r="7" spans="1:12" ht="15.75">
      <c r="A7" s="160"/>
      <c r="B7" s="160"/>
      <c r="C7" s="161"/>
      <c r="D7" s="167"/>
      <c r="E7" s="221"/>
    </row>
    <row r="8" spans="1:12" ht="15.75">
      <c r="A8" s="324" t="s">
        <v>876</v>
      </c>
      <c r="B8" s="322"/>
      <c r="C8" s="334"/>
      <c r="D8" s="323"/>
      <c r="E8" s="325"/>
      <c r="F8" s="224"/>
      <c r="G8" s="375" t="s">
        <v>7</v>
      </c>
      <c r="H8" s="168"/>
      <c r="I8" s="168"/>
      <c r="J8" s="168"/>
      <c r="K8" s="168"/>
      <c r="L8" s="168"/>
    </row>
    <row r="9" spans="1:12" ht="19.5" customHeight="1">
      <c r="A9" s="362" t="s">
        <v>791</v>
      </c>
      <c r="B9" s="521" t="s">
        <v>0</v>
      </c>
      <c r="C9" s="522" t="s">
        <v>793</v>
      </c>
      <c r="D9" s="522" t="s">
        <v>794</v>
      </c>
      <c r="E9" s="528" t="s">
        <v>771</v>
      </c>
      <c r="F9" s="529"/>
      <c r="G9" s="530" t="s">
        <v>773</v>
      </c>
    </row>
    <row r="10" spans="1:12" ht="31.5" customHeight="1">
      <c r="A10" s="362" t="s">
        <v>792</v>
      </c>
      <c r="B10" s="521"/>
      <c r="C10" s="522"/>
      <c r="D10" s="522"/>
      <c r="E10" s="363" t="s">
        <v>4</v>
      </c>
      <c r="F10" s="363" t="s">
        <v>81</v>
      </c>
      <c r="G10" s="531"/>
    </row>
    <row r="11" spans="1:12">
      <c r="A11" s="336"/>
      <c r="B11" s="339" t="s">
        <v>1</v>
      </c>
      <c r="C11" s="339"/>
      <c r="D11" s="339"/>
      <c r="E11" s="339"/>
      <c r="F11" s="364"/>
      <c r="G11" s="330"/>
    </row>
    <row r="12" spans="1:12">
      <c r="A12" s="340">
        <v>1</v>
      </c>
      <c r="B12" s="341" t="s">
        <v>795</v>
      </c>
      <c r="C12" s="262"/>
      <c r="D12" s="263">
        <v>93252582</v>
      </c>
      <c r="E12" s="263">
        <v>18650516</v>
      </c>
      <c r="F12" s="364">
        <f>14827582+2070000</f>
        <v>16897582</v>
      </c>
      <c r="G12" s="330">
        <f>+F12/D12*100</f>
        <v>18.120229636108093</v>
      </c>
      <c r="I12" s="219"/>
      <c r="J12" s="219"/>
      <c r="K12" s="219"/>
    </row>
    <row r="13" spans="1:12">
      <c r="A13" s="340">
        <v>2</v>
      </c>
      <c r="B13" s="341" t="s">
        <v>796</v>
      </c>
      <c r="C13" s="263">
        <v>9578000</v>
      </c>
      <c r="D13" s="263">
        <v>170730000</v>
      </c>
      <c r="E13" s="263">
        <v>34146000</v>
      </c>
      <c r="F13" s="364">
        <v>1508800</v>
      </c>
      <c r="G13" s="330">
        <f t="shared" ref="G13:G26" si="0">+F13/D13*100</f>
        <v>0.88373455163123049</v>
      </c>
      <c r="I13" s="219"/>
      <c r="J13" s="219"/>
      <c r="K13" s="219"/>
    </row>
    <row r="14" spans="1:12">
      <c r="A14" s="340">
        <v>3</v>
      </c>
      <c r="B14" s="341" t="s">
        <v>797</v>
      </c>
      <c r="C14" s="262"/>
      <c r="D14" s="263">
        <v>7200000</v>
      </c>
      <c r="E14" s="263">
        <v>1440000</v>
      </c>
      <c r="F14" s="364"/>
      <c r="G14" s="330">
        <f t="shared" si="0"/>
        <v>0</v>
      </c>
      <c r="I14" s="219"/>
      <c r="J14" s="219"/>
      <c r="K14" s="219"/>
    </row>
    <row r="15" spans="1:12">
      <c r="A15" s="340">
        <v>4</v>
      </c>
      <c r="B15" s="341" t="s">
        <v>798</v>
      </c>
      <c r="C15" s="262"/>
      <c r="D15" s="263">
        <v>2100000</v>
      </c>
      <c r="E15" s="263">
        <v>420000</v>
      </c>
      <c r="F15" s="364"/>
      <c r="G15" s="330">
        <f t="shared" si="0"/>
        <v>0</v>
      </c>
      <c r="K15" s="219"/>
    </row>
    <row r="16" spans="1:12">
      <c r="A16" s="340">
        <v>5</v>
      </c>
      <c r="B16" s="341" t="s">
        <v>337</v>
      </c>
      <c r="C16" s="262"/>
      <c r="D16" s="263">
        <v>400000</v>
      </c>
      <c r="E16" s="263">
        <v>80000</v>
      </c>
      <c r="F16" s="364"/>
      <c r="G16" s="330">
        <f t="shared" si="0"/>
        <v>0</v>
      </c>
    </row>
    <row r="17" spans="1:7">
      <c r="A17" s="340">
        <v>6</v>
      </c>
      <c r="B17" s="341" t="s">
        <v>799</v>
      </c>
      <c r="C17" s="262"/>
      <c r="D17" s="263">
        <v>500000</v>
      </c>
      <c r="E17" s="263">
        <v>100000</v>
      </c>
      <c r="F17" s="364"/>
      <c r="G17" s="330">
        <f t="shared" si="0"/>
        <v>0</v>
      </c>
    </row>
    <row r="18" spans="1:7">
      <c r="A18" s="342"/>
      <c r="B18" s="343" t="s">
        <v>800</v>
      </c>
      <c r="C18" s="309">
        <f>SUM(C12:C17)</f>
        <v>9578000</v>
      </c>
      <c r="D18" s="309">
        <f>SUM(D12:D17)</f>
        <v>274182582</v>
      </c>
      <c r="E18" s="309">
        <f>SUM(E12:E17)</f>
        <v>54836516</v>
      </c>
      <c r="F18" s="309">
        <f t="shared" ref="F18" si="1">SUM(F12:F17)</f>
        <v>18406382</v>
      </c>
      <c r="G18" s="330">
        <f t="shared" si="0"/>
        <v>6.7131842824355639</v>
      </c>
    </row>
    <row r="19" spans="1:7">
      <c r="A19" s="336"/>
      <c r="B19" s="339" t="s">
        <v>2</v>
      </c>
      <c r="C19" s="339"/>
      <c r="D19" s="339"/>
      <c r="E19" s="339"/>
      <c r="F19" s="364"/>
      <c r="G19" s="330"/>
    </row>
    <row r="20" spans="1:7" ht="25.5">
      <c r="A20" s="340">
        <v>7</v>
      </c>
      <c r="B20" s="341" t="s">
        <v>801</v>
      </c>
      <c r="C20" s="263"/>
      <c r="D20" s="263">
        <v>12000000</v>
      </c>
      <c r="E20" s="263">
        <v>2400000</v>
      </c>
      <c r="F20" s="364"/>
      <c r="G20" s="330">
        <f t="shared" si="0"/>
        <v>0</v>
      </c>
    </row>
    <row r="21" spans="1:7" ht="25.5">
      <c r="A21" s="340">
        <v>8</v>
      </c>
      <c r="B21" s="341" t="s">
        <v>877</v>
      </c>
      <c r="C21" s="263"/>
      <c r="D21" s="263">
        <v>1500000</v>
      </c>
      <c r="E21" s="263">
        <v>300000</v>
      </c>
      <c r="F21" s="364"/>
      <c r="G21" s="330">
        <f t="shared" si="0"/>
        <v>0</v>
      </c>
    </row>
    <row r="22" spans="1:7">
      <c r="A22" s="342"/>
      <c r="B22" s="335" t="s">
        <v>802</v>
      </c>
      <c r="C22" s="309">
        <f>SUM(C20:C21)</f>
        <v>0</v>
      </c>
      <c r="D22" s="309">
        <f>SUM(D20:D21)</f>
        <v>13500000</v>
      </c>
      <c r="E22" s="309">
        <f>SUM(E20:E21)</f>
        <v>2700000</v>
      </c>
      <c r="F22" s="309">
        <f>SUM(F20:F21)</f>
        <v>0</v>
      </c>
      <c r="G22" s="330">
        <f t="shared" si="0"/>
        <v>0</v>
      </c>
    </row>
    <row r="23" spans="1:7">
      <c r="A23" s="336"/>
      <c r="B23" s="344" t="s">
        <v>3</v>
      </c>
      <c r="C23" s="345"/>
      <c r="D23" s="346"/>
      <c r="E23" s="346"/>
      <c r="F23" s="364"/>
      <c r="G23" s="330"/>
    </row>
    <row r="24" spans="1:7" ht="38.25">
      <c r="A24" s="340">
        <v>9</v>
      </c>
      <c r="B24" s="341" t="s">
        <v>860</v>
      </c>
      <c r="C24" s="263"/>
      <c r="D24" s="263">
        <v>10000000</v>
      </c>
      <c r="E24" s="263">
        <v>2000000</v>
      </c>
      <c r="F24" s="364"/>
      <c r="G24" s="330">
        <f t="shared" si="0"/>
        <v>0</v>
      </c>
    </row>
    <row r="25" spans="1:7">
      <c r="A25" s="342"/>
      <c r="B25" s="335" t="s">
        <v>803</v>
      </c>
      <c r="C25" s="309">
        <f>C24</f>
        <v>0</v>
      </c>
      <c r="D25" s="309">
        <f t="shared" ref="D25:F25" si="2">D24</f>
        <v>10000000</v>
      </c>
      <c r="E25" s="309">
        <f t="shared" si="2"/>
        <v>2000000</v>
      </c>
      <c r="F25" s="309">
        <f t="shared" si="2"/>
        <v>0</v>
      </c>
      <c r="G25" s="330">
        <f t="shared" si="0"/>
        <v>0</v>
      </c>
    </row>
    <row r="26" spans="1:7">
      <c r="A26" s="262"/>
      <c r="B26" s="335" t="s">
        <v>804</v>
      </c>
      <c r="C26" s="309">
        <f>C18+C22+C25</f>
        <v>9578000</v>
      </c>
      <c r="D26" s="309">
        <f>D18+D22+D25</f>
        <v>297682582</v>
      </c>
      <c r="E26" s="309">
        <f>E18+E22+E25</f>
        <v>59536516</v>
      </c>
      <c r="F26" s="309">
        <f>F18+F22+F25</f>
        <v>18406382</v>
      </c>
      <c r="G26" s="330">
        <f t="shared" si="0"/>
        <v>6.1832243849591437</v>
      </c>
    </row>
    <row r="27" spans="1:7">
      <c r="A27" s="326"/>
      <c r="B27" s="333"/>
      <c r="C27" s="332"/>
      <c r="D27" s="332"/>
      <c r="E27" s="332"/>
    </row>
    <row r="28" spans="1:7" ht="15.75">
      <c r="A28" s="321" t="s">
        <v>869</v>
      </c>
      <c r="B28"/>
      <c r="C28"/>
      <c r="D28"/>
      <c r="E28"/>
    </row>
    <row r="29" spans="1:7" ht="19.5" customHeight="1">
      <c r="A29" s="338" t="s">
        <v>791</v>
      </c>
      <c r="B29" s="527" t="s">
        <v>0</v>
      </c>
      <c r="C29" s="526" t="s">
        <v>793</v>
      </c>
      <c r="D29" s="526" t="s">
        <v>794</v>
      </c>
      <c r="E29" s="528" t="s">
        <v>771</v>
      </c>
      <c r="F29" s="529"/>
      <c r="G29" s="530" t="s">
        <v>773</v>
      </c>
    </row>
    <row r="30" spans="1:7" ht="29.25" customHeight="1">
      <c r="A30" s="338" t="s">
        <v>805</v>
      </c>
      <c r="B30" s="527"/>
      <c r="C30" s="526"/>
      <c r="D30" s="526"/>
      <c r="E30" s="363" t="s">
        <v>4</v>
      </c>
      <c r="F30" s="363" t="s">
        <v>81</v>
      </c>
      <c r="G30" s="531"/>
    </row>
    <row r="31" spans="1:7">
      <c r="A31" s="336"/>
      <c r="B31" s="524" t="s">
        <v>1</v>
      </c>
      <c r="C31" s="524"/>
      <c r="D31" s="524"/>
      <c r="E31" s="524"/>
      <c r="F31" s="330"/>
      <c r="G31" s="330"/>
    </row>
    <row r="32" spans="1:7">
      <c r="A32" s="342" t="s">
        <v>93</v>
      </c>
      <c r="B32" s="347" t="s">
        <v>806</v>
      </c>
      <c r="C32" s="309">
        <f>SUM(C33:C38)</f>
        <v>2154154</v>
      </c>
      <c r="D32" s="309">
        <f t="shared" ref="D32:F32" si="3">SUM(D33:D38)</f>
        <v>11700000</v>
      </c>
      <c r="E32" s="309">
        <f t="shared" si="3"/>
        <v>2340000</v>
      </c>
      <c r="F32" s="309">
        <f t="shared" si="3"/>
        <v>3506901</v>
      </c>
      <c r="G32" s="330">
        <f t="shared" ref="G32:G67" si="4">+F32/D32*100</f>
        <v>29.97351282051282</v>
      </c>
    </row>
    <row r="33" spans="1:7">
      <c r="A33" s="348" t="s">
        <v>142</v>
      </c>
      <c r="B33" s="349" t="s">
        <v>807</v>
      </c>
      <c r="C33" s="350">
        <v>854449</v>
      </c>
      <c r="D33" s="350">
        <v>3800000</v>
      </c>
      <c r="E33" s="350">
        <v>760000</v>
      </c>
      <c r="F33" s="330">
        <v>1193471</v>
      </c>
      <c r="G33" s="330">
        <f t="shared" si="4"/>
        <v>31.407131578947368</v>
      </c>
    </row>
    <row r="34" spans="1:7">
      <c r="A34" s="348" t="s">
        <v>143</v>
      </c>
      <c r="B34" s="349" t="s">
        <v>808</v>
      </c>
      <c r="C34" s="350">
        <v>541120</v>
      </c>
      <c r="D34" s="350">
        <v>3700000</v>
      </c>
      <c r="E34" s="350">
        <v>740000</v>
      </c>
      <c r="F34" s="330">
        <v>1124475</v>
      </c>
      <c r="G34" s="330">
        <f t="shared" si="4"/>
        <v>30.391216216216215</v>
      </c>
    </row>
    <row r="35" spans="1:7">
      <c r="A35" s="348" t="s">
        <v>144</v>
      </c>
      <c r="B35" s="349" t="s">
        <v>809</v>
      </c>
      <c r="C35" s="350">
        <v>136096</v>
      </c>
      <c r="D35" s="350">
        <v>1500000</v>
      </c>
      <c r="E35" s="350">
        <v>300000</v>
      </c>
      <c r="F35" s="330">
        <v>136096</v>
      </c>
      <c r="G35" s="330">
        <f t="shared" si="4"/>
        <v>9.0730666666666675</v>
      </c>
    </row>
    <row r="36" spans="1:7">
      <c r="A36" s="348" t="s">
        <v>182</v>
      </c>
      <c r="B36" s="349" t="s">
        <v>810</v>
      </c>
      <c r="C36" s="350">
        <v>622489</v>
      </c>
      <c r="D36" s="350">
        <v>2200000</v>
      </c>
      <c r="E36" s="350">
        <v>440000</v>
      </c>
      <c r="F36" s="330">
        <f>430371+622488</f>
        <v>1052859</v>
      </c>
      <c r="G36" s="330">
        <f t="shared" si="4"/>
        <v>47.857227272727272</v>
      </c>
    </row>
    <row r="37" spans="1:7">
      <c r="A37" s="348" t="s">
        <v>184</v>
      </c>
      <c r="B37" s="349" t="s">
        <v>811</v>
      </c>
      <c r="C37" s="350"/>
      <c r="D37" s="350">
        <v>500000</v>
      </c>
      <c r="E37" s="350">
        <v>100000</v>
      </c>
      <c r="F37" s="330"/>
      <c r="G37" s="330">
        <f t="shared" si="4"/>
        <v>0</v>
      </c>
    </row>
    <row r="38" spans="1:7">
      <c r="A38" s="348" t="s">
        <v>870</v>
      </c>
      <c r="B38" s="349" t="s">
        <v>812</v>
      </c>
      <c r="C38" s="350"/>
      <c r="D38" s="350">
        <v>0</v>
      </c>
      <c r="E38" s="350">
        <v>0</v>
      </c>
      <c r="F38" s="330"/>
      <c r="G38" s="330"/>
    </row>
    <row r="39" spans="1:7">
      <c r="A39" s="342" t="s">
        <v>813</v>
      </c>
      <c r="B39" s="347" t="s">
        <v>814</v>
      </c>
      <c r="C39" s="309">
        <v>709995</v>
      </c>
      <c r="D39" s="309">
        <v>1500000</v>
      </c>
      <c r="E39" s="263">
        <v>300000</v>
      </c>
      <c r="F39" s="330">
        <v>1011742</v>
      </c>
      <c r="G39" s="330">
        <f t="shared" si="4"/>
        <v>67.449466666666666</v>
      </c>
    </row>
    <row r="40" spans="1:7" ht="26.25">
      <c r="A40" s="351" t="s">
        <v>95</v>
      </c>
      <c r="B40" s="347" t="s">
        <v>815</v>
      </c>
      <c r="C40" s="350"/>
      <c r="D40" s="309">
        <v>300000</v>
      </c>
      <c r="E40" s="263">
        <v>60000</v>
      </c>
      <c r="F40" s="330"/>
      <c r="G40" s="330">
        <f t="shared" si="4"/>
        <v>0</v>
      </c>
    </row>
    <row r="41" spans="1:7" ht="26.25">
      <c r="A41" s="351">
        <v>4</v>
      </c>
      <c r="B41" s="347" t="s">
        <v>861</v>
      </c>
      <c r="C41" s="350"/>
      <c r="D41" s="309">
        <v>300000</v>
      </c>
      <c r="E41" s="263">
        <v>60000</v>
      </c>
      <c r="F41" s="330"/>
      <c r="G41" s="330">
        <f t="shared" si="4"/>
        <v>0</v>
      </c>
    </row>
    <row r="42" spans="1:7">
      <c r="A42" s="352">
        <v>5</v>
      </c>
      <c r="B42" s="347" t="s">
        <v>871</v>
      </c>
      <c r="C42" s="353"/>
      <c r="D42" s="353">
        <v>100000</v>
      </c>
      <c r="E42" s="263">
        <v>20000</v>
      </c>
      <c r="F42" s="330"/>
      <c r="G42" s="330">
        <f t="shared" si="4"/>
        <v>0</v>
      </c>
    </row>
    <row r="43" spans="1:7">
      <c r="A43" s="342"/>
      <c r="B43" s="305" t="s">
        <v>800</v>
      </c>
      <c r="C43" s="309">
        <f>C32+C39+C40+C41+C42</f>
        <v>2864149</v>
      </c>
      <c r="D43" s="309">
        <f t="shared" ref="D43:F43" si="5">D32+D39+D40+D41+D42</f>
        <v>13900000</v>
      </c>
      <c r="E43" s="309">
        <f t="shared" si="5"/>
        <v>2780000</v>
      </c>
      <c r="F43" s="309">
        <f t="shared" si="5"/>
        <v>4518643</v>
      </c>
      <c r="G43" s="330">
        <f t="shared" si="4"/>
        <v>32.508223021582729</v>
      </c>
    </row>
    <row r="44" spans="1:7">
      <c r="A44" s="344"/>
      <c r="B44" s="524" t="s">
        <v>2</v>
      </c>
      <c r="C44" s="524"/>
      <c r="D44" s="524"/>
      <c r="E44" s="524"/>
      <c r="F44" s="330"/>
      <c r="G44" s="330"/>
    </row>
    <row r="45" spans="1:7">
      <c r="A45" s="342">
        <v>1</v>
      </c>
      <c r="B45" s="341" t="s">
        <v>335</v>
      </c>
      <c r="C45" s="262"/>
      <c r="D45" s="350">
        <v>3000000</v>
      </c>
      <c r="E45" s="263">
        <v>600000</v>
      </c>
      <c r="F45" s="330">
        <v>42610</v>
      </c>
      <c r="G45" s="330">
        <f t="shared" si="4"/>
        <v>1.4203333333333334</v>
      </c>
    </row>
    <row r="46" spans="1:7" ht="25.5">
      <c r="A46" s="342">
        <v>2</v>
      </c>
      <c r="B46" s="341" t="s">
        <v>816</v>
      </c>
      <c r="C46" s="262"/>
      <c r="D46" s="350">
        <v>5000000</v>
      </c>
      <c r="E46" s="263">
        <v>1000000</v>
      </c>
      <c r="F46" s="330"/>
      <c r="G46" s="330">
        <f t="shared" si="4"/>
        <v>0</v>
      </c>
    </row>
    <row r="47" spans="1:7" ht="25.5">
      <c r="A47" s="342">
        <v>3</v>
      </c>
      <c r="B47" s="341" t="s">
        <v>862</v>
      </c>
      <c r="C47" s="262"/>
      <c r="D47" s="350">
        <v>1200000</v>
      </c>
      <c r="E47" s="263">
        <v>240000</v>
      </c>
      <c r="F47" s="330"/>
      <c r="G47" s="330">
        <f t="shared" si="4"/>
        <v>0</v>
      </c>
    </row>
    <row r="48" spans="1:7">
      <c r="A48" s="342">
        <v>4</v>
      </c>
      <c r="B48" s="341" t="s">
        <v>333</v>
      </c>
      <c r="C48" s="263"/>
      <c r="D48" s="350">
        <v>504000</v>
      </c>
      <c r="E48" s="263">
        <v>100800</v>
      </c>
      <c r="F48" s="330">
        <v>569520</v>
      </c>
      <c r="G48" s="330">
        <f t="shared" si="4"/>
        <v>112.99999999999999</v>
      </c>
    </row>
    <row r="49" spans="1:7">
      <c r="A49" s="342">
        <v>5</v>
      </c>
      <c r="B49" s="341" t="s">
        <v>334</v>
      </c>
      <c r="C49" s="263"/>
      <c r="D49" s="350">
        <v>1500000</v>
      </c>
      <c r="E49" s="263">
        <v>300000</v>
      </c>
      <c r="F49" s="330"/>
      <c r="G49" s="330">
        <f t="shared" si="4"/>
        <v>0</v>
      </c>
    </row>
    <row r="50" spans="1:7">
      <c r="A50" s="342">
        <v>6</v>
      </c>
      <c r="B50" s="341" t="s">
        <v>817</v>
      </c>
      <c r="C50" s="263"/>
      <c r="D50" s="350">
        <v>1500000</v>
      </c>
      <c r="E50" s="263">
        <v>300000</v>
      </c>
      <c r="F50" s="330">
        <v>423750</v>
      </c>
      <c r="G50" s="330">
        <f t="shared" si="4"/>
        <v>28.249999999999996</v>
      </c>
    </row>
    <row r="51" spans="1:7" ht="25.5">
      <c r="A51" s="342">
        <v>7</v>
      </c>
      <c r="B51" s="355" t="s">
        <v>818</v>
      </c>
      <c r="C51" s="263"/>
      <c r="D51" s="263">
        <v>350000</v>
      </c>
      <c r="E51" s="263">
        <v>70000</v>
      </c>
      <c r="F51" s="330"/>
      <c r="G51" s="330">
        <f t="shared" si="4"/>
        <v>0</v>
      </c>
    </row>
    <row r="52" spans="1:7">
      <c r="A52" s="342">
        <v>8</v>
      </c>
      <c r="B52" s="355" t="s">
        <v>819</v>
      </c>
      <c r="C52" s="263"/>
      <c r="D52" s="263">
        <v>300000</v>
      </c>
      <c r="E52" s="263">
        <v>60000</v>
      </c>
      <c r="F52" s="330">
        <f>5400+5000+4000+2500</f>
        <v>16900</v>
      </c>
      <c r="G52" s="330">
        <f t="shared" si="4"/>
        <v>5.6333333333333329</v>
      </c>
    </row>
    <row r="53" spans="1:7">
      <c r="A53" s="342">
        <v>9</v>
      </c>
      <c r="B53" s="356" t="s">
        <v>820</v>
      </c>
      <c r="C53" s="263"/>
      <c r="D53" s="263">
        <v>300000</v>
      </c>
      <c r="E53" s="263">
        <v>60000</v>
      </c>
      <c r="F53" s="330"/>
      <c r="G53" s="330">
        <f t="shared" si="4"/>
        <v>0</v>
      </c>
    </row>
    <row r="54" spans="1:7" ht="26.25">
      <c r="A54" s="342">
        <v>10</v>
      </c>
      <c r="B54" s="356" t="s">
        <v>821</v>
      </c>
      <c r="C54" s="263"/>
      <c r="D54" s="263">
        <v>350000</v>
      </c>
      <c r="E54" s="263">
        <v>70000</v>
      </c>
      <c r="F54" s="330"/>
      <c r="G54" s="330">
        <f t="shared" si="4"/>
        <v>0</v>
      </c>
    </row>
    <row r="55" spans="1:7" ht="26.25">
      <c r="A55" s="342">
        <v>11</v>
      </c>
      <c r="B55" s="261" t="s">
        <v>822</v>
      </c>
      <c r="C55" s="263"/>
      <c r="D55" s="263">
        <v>300000</v>
      </c>
      <c r="E55" s="263">
        <v>60000</v>
      </c>
      <c r="F55" s="330">
        <f>3250+2800+3778+4585</f>
        <v>14413</v>
      </c>
      <c r="G55" s="330">
        <f t="shared" si="4"/>
        <v>4.8043333333333331</v>
      </c>
    </row>
    <row r="56" spans="1:7">
      <c r="A56" s="342">
        <v>12</v>
      </c>
      <c r="B56" s="341" t="s">
        <v>823</v>
      </c>
      <c r="C56" s="263"/>
      <c r="D56" s="263">
        <v>300000</v>
      </c>
      <c r="E56" s="263">
        <v>60000</v>
      </c>
      <c r="F56" s="330"/>
      <c r="G56" s="330">
        <f t="shared" si="4"/>
        <v>0</v>
      </c>
    </row>
    <row r="57" spans="1:7" ht="39">
      <c r="A57" s="342">
        <v>13</v>
      </c>
      <c r="B57" s="261" t="s">
        <v>824</v>
      </c>
      <c r="C57" s="263"/>
      <c r="D57" s="263">
        <v>380000</v>
      </c>
      <c r="E57" s="263">
        <v>76000</v>
      </c>
      <c r="F57" s="330"/>
      <c r="G57" s="330">
        <f t="shared" si="4"/>
        <v>0</v>
      </c>
    </row>
    <row r="58" spans="1:7">
      <c r="A58" s="342">
        <v>14</v>
      </c>
      <c r="B58" s="261" t="s">
        <v>825</v>
      </c>
      <c r="C58" s="263"/>
      <c r="D58" s="263">
        <v>380000</v>
      </c>
      <c r="E58" s="263">
        <v>76000</v>
      </c>
      <c r="F58" s="330"/>
      <c r="G58" s="330">
        <f t="shared" si="4"/>
        <v>0</v>
      </c>
    </row>
    <row r="59" spans="1:7" ht="26.25">
      <c r="A59" s="342">
        <v>15</v>
      </c>
      <c r="B59" s="261" t="s">
        <v>863</v>
      </c>
      <c r="C59" s="263"/>
      <c r="D59" s="263">
        <v>300000</v>
      </c>
      <c r="E59" s="263">
        <v>60000</v>
      </c>
      <c r="F59" s="330"/>
      <c r="G59" s="330">
        <f t="shared" si="4"/>
        <v>0</v>
      </c>
    </row>
    <row r="60" spans="1:7">
      <c r="A60" s="342">
        <v>16</v>
      </c>
      <c r="B60" s="261" t="s">
        <v>826</v>
      </c>
      <c r="C60" s="263"/>
      <c r="D60" s="263">
        <v>200000</v>
      </c>
      <c r="E60" s="263">
        <v>40000</v>
      </c>
      <c r="F60" s="330">
        <f>150224+9000</f>
        <v>159224</v>
      </c>
      <c r="G60" s="330">
        <f t="shared" si="4"/>
        <v>79.612000000000009</v>
      </c>
    </row>
    <row r="61" spans="1:7">
      <c r="A61" s="342">
        <v>17</v>
      </c>
      <c r="B61" s="341" t="s">
        <v>864</v>
      </c>
      <c r="C61" s="263"/>
      <c r="D61" s="263">
        <v>380000</v>
      </c>
      <c r="E61" s="263">
        <v>76000</v>
      </c>
      <c r="F61" s="330">
        <f>4165+4500+21160+3690</f>
        <v>33515</v>
      </c>
      <c r="G61" s="330">
        <f t="shared" si="4"/>
        <v>8.8197368421052644</v>
      </c>
    </row>
    <row r="62" spans="1:7">
      <c r="A62" s="342">
        <v>18</v>
      </c>
      <c r="B62" s="341" t="s">
        <v>827</v>
      </c>
      <c r="C62" s="263"/>
      <c r="D62" s="263">
        <v>100000</v>
      </c>
      <c r="E62" s="263">
        <v>20000</v>
      </c>
      <c r="F62" s="330"/>
      <c r="G62" s="330">
        <f t="shared" si="4"/>
        <v>0</v>
      </c>
    </row>
    <row r="63" spans="1:7">
      <c r="A63" s="342"/>
      <c r="B63" s="305" t="s">
        <v>802</v>
      </c>
      <c r="C63" s="309">
        <f>SUM(C45:C62)</f>
        <v>0</v>
      </c>
      <c r="D63" s="309">
        <f t="shared" ref="D63:F63" si="6">SUM(D45:D62)</f>
        <v>16344000</v>
      </c>
      <c r="E63" s="309">
        <f t="shared" si="6"/>
        <v>3268800</v>
      </c>
      <c r="F63" s="309">
        <f t="shared" si="6"/>
        <v>1259932</v>
      </c>
      <c r="G63" s="330">
        <f t="shared" si="4"/>
        <v>7.7088350465002451</v>
      </c>
    </row>
    <row r="64" spans="1:7">
      <c r="A64" s="336"/>
      <c r="B64" s="344" t="s">
        <v>3</v>
      </c>
      <c r="C64" s="345"/>
      <c r="D64" s="357"/>
      <c r="E64" s="357"/>
      <c r="F64" s="364"/>
      <c r="G64" s="330"/>
    </row>
    <row r="65" spans="1:7">
      <c r="A65" s="342">
        <v>1</v>
      </c>
      <c r="B65" s="341" t="s">
        <v>828</v>
      </c>
      <c r="C65" s="263"/>
      <c r="D65" s="350">
        <v>5983000</v>
      </c>
      <c r="E65" s="263">
        <v>1196600</v>
      </c>
      <c r="F65" s="364"/>
      <c r="G65" s="330">
        <f t="shared" si="4"/>
        <v>0</v>
      </c>
    </row>
    <row r="66" spans="1:7">
      <c r="A66" s="343"/>
      <c r="B66" s="309" t="s">
        <v>803</v>
      </c>
      <c r="C66" s="309">
        <f>C65</f>
        <v>0</v>
      </c>
      <c r="D66" s="309">
        <f t="shared" ref="D66:F66" si="7">D65</f>
        <v>5983000</v>
      </c>
      <c r="E66" s="309">
        <f t="shared" si="7"/>
        <v>1196600</v>
      </c>
      <c r="F66" s="309">
        <f t="shared" si="7"/>
        <v>0</v>
      </c>
      <c r="G66" s="330">
        <f t="shared" si="4"/>
        <v>0</v>
      </c>
    </row>
    <row r="67" spans="1:7">
      <c r="A67" s="343"/>
      <c r="B67" s="343" t="s">
        <v>829</v>
      </c>
      <c r="C67" s="309">
        <f>C43+C63+C66</f>
        <v>2864149</v>
      </c>
      <c r="D67" s="309">
        <f t="shared" ref="D67:F67" si="8">D43+D63+D66</f>
        <v>36227000</v>
      </c>
      <c r="E67" s="309">
        <f t="shared" si="8"/>
        <v>7245400</v>
      </c>
      <c r="F67" s="309">
        <f t="shared" si="8"/>
        <v>5778575</v>
      </c>
      <c r="G67" s="330">
        <f t="shared" si="4"/>
        <v>15.951017197118173</v>
      </c>
    </row>
    <row r="68" spans="1:7">
      <c r="A68" s="331"/>
      <c r="B68" s="331"/>
      <c r="C68" s="332"/>
      <c r="D68" s="332"/>
      <c r="E68" s="332"/>
    </row>
    <row r="69" spans="1:7" ht="15.75">
      <c r="A69" s="321" t="s">
        <v>872</v>
      </c>
      <c r="B69" s="327"/>
      <c r="C69" s="327"/>
      <c r="D69" s="327"/>
      <c r="E69" s="327"/>
    </row>
    <row r="70" spans="1:7" ht="19.5" customHeight="1">
      <c r="A70" s="338" t="s">
        <v>791</v>
      </c>
      <c r="B70" s="525" t="s">
        <v>0</v>
      </c>
      <c r="C70" s="526" t="s">
        <v>793</v>
      </c>
      <c r="D70" s="526" t="s">
        <v>794</v>
      </c>
      <c r="E70" s="528" t="s">
        <v>771</v>
      </c>
      <c r="F70" s="529"/>
      <c r="G70" s="530" t="s">
        <v>773</v>
      </c>
    </row>
    <row r="71" spans="1:7" ht="32.25" customHeight="1">
      <c r="A71" s="338" t="s">
        <v>805</v>
      </c>
      <c r="B71" s="525"/>
      <c r="C71" s="526"/>
      <c r="D71" s="526"/>
      <c r="E71" s="363" t="s">
        <v>4</v>
      </c>
      <c r="F71" s="363" t="s">
        <v>81</v>
      </c>
      <c r="G71" s="531"/>
    </row>
    <row r="72" spans="1:7">
      <c r="A72" s="336"/>
      <c r="B72" s="524" t="s">
        <v>1</v>
      </c>
      <c r="C72" s="524"/>
      <c r="D72" s="524"/>
      <c r="E72" s="524"/>
      <c r="F72" s="364"/>
      <c r="G72" s="330"/>
    </row>
    <row r="73" spans="1:7" ht="25.5">
      <c r="A73" s="340" t="s">
        <v>93</v>
      </c>
      <c r="B73" s="341" t="s">
        <v>830</v>
      </c>
      <c r="C73" s="263"/>
      <c r="D73" s="263">
        <v>11000000</v>
      </c>
      <c r="E73" s="263">
        <v>2200000</v>
      </c>
      <c r="F73" s="364"/>
      <c r="G73" s="330">
        <f t="shared" ref="G73:G79" si="9">+F73/D73*100</f>
        <v>0</v>
      </c>
    </row>
    <row r="74" spans="1:7">
      <c r="A74" s="342"/>
      <c r="B74" s="305" t="s">
        <v>800</v>
      </c>
      <c r="C74" s="309">
        <f>C73</f>
        <v>0</v>
      </c>
      <c r="D74" s="309">
        <f t="shared" ref="D74:F74" si="10">D73</f>
        <v>11000000</v>
      </c>
      <c r="E74" s="309">
        <f t="shared" si="10"/>
        <v>2200000</v>
      </c>
      <c r="F74" s="309">
        <f t="shared" si="10"/>
        <v>0</v>
      </c>
      <c r="G74" s="330">
        <f t="shared" si="9"/>
        <v>0</v>
      </c>
    </row>
    <row r="75" spans="1:7">
      <c r="A75" s="343"/>
      <c r="B75" s="532" t="s">
        <v>2</v>
      </c>
      <c r="C75" s="532"/>
      <c r="D75" s="532"/>
      <c r="E75" s="532"/>
      <c r="F75" s="364"/>
      <c r="G75" s="330"/>
    </row>
    <row r="76" spans="1:7">
      <c r="A76" s="358"/>
      <c r="B76" s="344" t="s">
        <v>3</v>
      </c>
      <c r="C76" s="344"/>
      <c r="D76" s="357"/>
      <c r="E76" s="357"/>
      <c r="F76" s="364"/>
      <c r="G76" s="330"/>
    </row>
    <row r="77" spans="1:7">
      <c r="A77" s="340">
        <v>1</v>
      </c>
      <c r="B77" s="341" t="s">
        <v>828</v>
      </c>
      <c r="C77" s="262"/>
      <c r="D77" s="263">
        <v>55635000</v>
      </c>
      <c r="E77" s="263">
        <v>11127000</v>
      </c>
      <c r="F77" s="364"/>
      <c r="G77" s="330">
        <f t="shared" si="9"/>
        <v>0</v>
      </c>
    </row>
    <row r="78" spans="1:7">
      <c r="A78" s="354"/>
      <c r="B78" s="309" t="s">
        <v>803</v>
      </c>
      <c r="C78" s="343">
        <f>C77</f>
        <v>0</v>
      </c>
      <c r="D78" s="343">
        <f t="shared" ref="D78:F78" si="11">D77</f>
        <v>55635000</v>
      </c>
      <c r="E78" s="343">
        <f t="shared" si="11"/>
        <v>11127000</v>
      </c>
      <c r="F78" s="343">
        <f t="shared" si="11"/>
        <v>0</v>
      </c>
      <c r="G78" s="330">
        <f t="shared" si="9"/>
        <v>0</v>
      </c>
    </row>
    <row r="79" spans="1:7">
      <c r="A79" s="354"/>
      <c r="B79" s="343" t="s">
        <v>831</v>
      </c>
      <c r="C79" s="343">
        <f>C74+C78</f>
        <v>0</v>
      </c>
      <c r="D79" s="343">
        <f t="shared" ref="D79:F79" si="12">D74+D78</f>
        <v>66635000</v>
      </c>
      <c r="E79" s="343">
        <f t="shared" si="12"/>
        <v>13327000</v>
      </c>
      <c r="F79" s="343">
        <f t="shared" si="12"/>
        <v>0</v>
      </c>
      <c r="G79" s="330">
        <f t="shared" si="9"/>
        <v>0</v>
      </c>
    </row>
    <row r="80" spans="1:7">
      <c r="A80" s="365"/>
      <c r="B80" s="366"/>
      <c r="C80" s="366"/>
      <c r="D80" s="366"/>
      <c r="E80" s="366"/>
      <c r="F80" s="367"/>
      <c r="G80" s="368"/>
    </row>
    <row r="81" spans="1:7">
      <c r="A81" s="329"/>
      <c r="B81" s="331"/>
      <c r="C81" s="331"/>
      <c r="D81" s="331"/>
      <c r="E81" s="331"/>
    </row>
    <row r="82" spans="1:7" ht="15.75">
      <c r="A82" s="321" t="s">
        <v>875</v>
      </c>
      <c r="B82" s="337"/>
      <c r="C82" s="328"/>
      <c r="D82" s="331"/>
      <c r="E82" s="331"/>
    </row>
    <row r="83" spans="1:7" ht="19.5" customHeight="1">
      <c r="A83" s="338" t="s">
        <v>791</v>
      </c>
      <c r="B83" s="527" t="s">
        <v>0</v>
      </c>
      <c r="C83" s="526" t="s">
        <v>793</v>
      </c>
      <c r="D83" s="526" t="s">
        <v>794</v>
      </c>
      <c r="E83" s="528" t="s">
        <v>771</v>
      </c>
      <c r="F83" s="529"/>
      <c r="G83" s="530" t="s">
        <v>773</v>
      </c>
    </row>
    <row r="84" spans="1:7" ht="28.5" customHeight="1">
      <c r="A84" s="338" t="s">
        <v>805</v>
      </c>
      <c r="B84" s="527"/>
      <c r="C84" s="526"/>
      <c r="D84" s="526"/>
      <c r="E84" s="363" t="s">
        <v>4</v>
      </c>
      <c r="F84" s="363" t="s">
        <v>81</v>
      </c>
      <c r="G84" s="531"/>
    </row>
    <row r="85" spans="1:7">
      <c r="A85" s="336"/>
      <c r="B85" s="524" t="s">
        <v>1</v>
      </c>
      <c r="C85" s="524"/>
      <c r="D85" s="524"/>
      <c r="E85" s="524"/>
      <c r="F85" s="330"/>
      <c r="G85" s="330"/>
    </row>
    <row r="86" spans="1:7">
      <c r="A86" s="340">
        <v>1</v>
      </c>
      <c r="B86" s="261" t="s">
        <v>328</v>
      </c>
      <c r="C86" s="263">
        <v>1007019</v>
      </c>
      <c r="D86" s="263">
        <v>1500000</v>
      </c>
      <c r="E86" s="263">
        <v>300000</v>
      </c>
      <c r="F86" s="330">
        <v>1394035</v>
      </c>
      <c r="G86" s="330">
        <f t="shared" ref="G86:G126" si="13">+F86/D86*100</f>
        <v>92.935666666666677</v>
      </c>
    </row>
    <row r="87" spans="1:7">
      <c r="A87" s="340">
        <v>2</v>
      </c>
      <c r="B87" s="262" t="s">
        <v>832</v>
      </c>
      <c r="C87" s="263">
        <v>2394982</v>
      </c>
      <c r="D87" s="263">
        <v>2705019</v>
      </c>
      <c r="E87" s="263">
        <v>541004</v>
      </c>
      <c r="F87" s="330">
        <v>800240</v>
      </c>
      <c r="G87" s="330">
        <f t="shared" si="13"/>
        <v>29.58352603068592</v>
      </c>
    </row>
    <row r="88" spans="1:7">
      <c r="A88" s="340">
        <v>3</v>
      </c>
      <c r="B88" s="261" t="s">
        <v>833</v>
      </c>
      <c r="C88" s="263">
        <v>548593</v>
      </c>
      <c r="D88" s="263">
        <v>528925</v>
      </c>
      <c r="E88" s="263">
        <v>105785</v>
      </c>
      <c r="F88" s="330">
        <v>201676</v>
      </c>
      <c r="G88" s="330">
        <f t="shared" si="13"/>
        <v>38.129413432906368</v>
      </c>
    </row>
    <row r="89" spans="1:7">
      <c r="A89" s="340">
        <v>4</v>
      </c>
      <c r="B89" s="261" t="s">
        <v>331</v>
      </c>
      <c r="C89" s="263">
        <v>1026069</v>
      </c>
      <c r="D89" s="263">
        <v>1600000</v>
      </c>
      <c r="E89" s="263">
        <v>320000</v>
      </c>
      <c r="F89" s="330">
        <v>424670</v>
      </c>
      <c r="G89" s="330">
        <f t="shared" si="13"/>
        <v>26.541874999999997</v>
      </c>
    </row>
    <row r="90" spans="1:7">
      <c r="A90" s="340">
        <v>5</v>
      </c>
      <c r="B90" s="262" t="s">
        <v>834</v>
      </c>
      <c r="C90" s="263">
        <v>1949014</v>
      </c>
      <c r="D90" s="263">
        <v>300000</v>
      </c>
      <c r="E90" s="263">
        <v>60000</v>
      </c>
      <c r="F90" s="330"/>
      <c r="G90" s="330">
        <f t="shared" si="13"/>
        <v>0</v>
      </c>
    </row>
    <row r="91" spans="1:7">
      <c r="A91" s="340">
        <v>6</v>
      </c>
      <c r="B91" s="261" t="s">
        <v>835</v>
      </c>
      <c r="C91" s="263">
        <v>382562</v>
      </c>
      <c r="D91" s="263">
        <v>100000</v>
      </c>
      <c r="E91" s="263">
        <v>20000</v>
      </c>
      <c r="F91" s="330">
        <v>183950</v>
      </c>
      <c r="G91" s="330">
        <f t="shared" si="13"/>
        <v>183.95</v>
      </c>
    </row>
    <row r="92" spans="1:7">
      <c r="A92" s="340">
        <v>7</v>
      </c>
      <c r="B92" s="261" t="s">
        <v>836</v>
      </c>
      <c r="C92" s="263">
        <v>39773809</v>
      </c>
      <c r="D92" s="263">
        <v>43000000</v>
      </c>
      <c r="E92" s="263">
        <v>8600000</v>
      </c>
      <c r="F92" s="330">
        <f>2019734+233582</f>
        <v>2253316</v>
      </c>
      <c r="G92" s="330">
        <f t="shared" si="13"/>
        <v>5.2402697674418599</v>
      </c>
    </row>
    <row r="93" spans="1:7">
      <c r="A93" s="340">
        <v>8</v>
      </c>
      <c r="B93" s="262" t="s">
        <v>837</v>
      </c>
      <c r="C93" s="263"/>
      <c r="D93" s="263">
        <v>250000</v>
      </c>
      <c r="E93" s="263">
        <v>50000</v>
      </c>
      <c r="F93" s="330">
        <v>106468</v>
      </c>
      <c r="G93" s="330">
        <f t="shared" si="13"/>
        <v>42.587199999999996</v>
      </c>
    </row>
    <row r="94" spans="1:7">
      <c r="A94" s="340">
        <v>9</v>
      </c>
      <c r="B94" s="262" t="s">
        <v>838</v>
      </c>
      <c r="C94" s="263"/>
      <c r="D94" s="263">
        <v>2000000</v>
      </c>
      <c r="E94" s="263">
        <v>400000</v>
      </c>
      <c r="F94" s="330"/>
      <c r="G94" s="330">
        <f t="shared" si="13"/>
        <v>0</v>
      </c>
    </row>
    <row r="95" spans="1:7">
      <c r="A95" s="342"/>
      <c r="B95" s="305" t="s">
        <v>800</v>
      </c>
      <c r="C95" s="309">
        <f>SUM(C86:C94)</f>
        <v>47082048</v>
      </c>
      <c r="D95" s="309">
        <f t="shared" ref="D95:F95" si="14">SUM(D86:D94)</f>
        <v>51983944</v>
      </c>
      <c r="E95" s="309">
        <f t="shared" si="14"/>
        <v>10396789</v>
      </c>
      <c r="F95" s="309">
        <f t="shared" si="14"/>
        <v>5364355</v>
      </c>
      <c r="G95" s="330">
        <f t="shared" si="13"/>
        <v>10.319253575680984</v>
      </c>
    </row>
    <row r="96" spans="1:7">
      <c r="A96" s="344"/>
      <c r="B96" s="524" t="s">
        <v>2</v>
      </c>
      <c r="C96" s="524"/>
      <c r="D96" s="524"/>
      <c r="E96" s="524"/>
      <c r="F96" s="330"/>
      <c r="G96" s="330"/>
    </row>
    <row r="97" spans="1:7">
      <c r="A97" s="340">
        <v>10</v>
      </c>
      <c r="B97" s="261" t="s">
        <v>332</v>
      </c>
      <c r="C97" s="263">
        <v>1700000</v>
      </c>
      <c r="D97" s="263">
        <v>1900000</v>
      </c>
      <c r="E97" s="263">
        <v>380000</v>
      </c>
      <c r="F97" s="330">
        <v>607612</v>
      </c>
      <c r="G97" s="330">
        <f t="shared" si="13"/>
        <v>31.97957894736842</v>
      </c>
    </row>
    <row r="98" spans="1:7">
      <c r="A98" s="340">
        <v>11</v>
      </c>
      <c r="B98" s="261" t="s">
        <v>865</v>
      </c>
      <c r="C98" s="263">
        <v>5404000</v>
      </c>
      <c r="D98" s="263">
        <v>5500000</v>
      </c>
      <c r="E98" s="263">
        <v>1100000</v>
      </c>
      <c r="F98" s="330">
        <f>119225+4382+128779+5419+115475+1087331.54+265999</f>
        <v>1726610.54</v>
      </c>
      <c r="G98" s="330">
        <f t="shared" si="13"/>
        <v>31.392918909090913</v>
      </c>
    </row>
    <row r="99" spans="1:7">
      <c r="A99" s="340">
        <v>12</v>
      </c>
      <c r="B99" s="261" t="s">
        <v>839</v>
      </c>
      <c r="C99" s="263">
        <v>330996</v>
      </c>
      <c r="D99" s="263">
        <v>500000</v>
      </c>
      <c r="E99" s="263">
        <v>100000</v>
      </c>
      <c r="F99" s="330">
        <f>62845+58318+26590</f>
        <v>147753</v>
      </c>
      <c r="G99" s="330">
        <f t="shared" si="13"/>
        <v>29.550599999999999</v>
      </c>
    </row>
    <row r="100" spans="1:7">
      <c r="A100" s="340">
        <v>13</v>
      </c>
      <c r="B100" s="261" t="s">
        <v>840</v>
      </c>
      <c r="C100" s="263">
        <v>360000</v>
      </c>
      <c r="D100" s="263">
        <v>348000</v>
      </c>
      <c r="E100" s="263">
        <v>69600</v>
      </c>
      <c r="F100" s="330">
        <v>90000</v>
      </c>
      <c r="G100" s="330">
        <f t="shared" si="13"/>
        <v>25.862068965517242</v>
      </c>
    </row>
    <row r="101" spans="1:7">
      <c r="A101" s="340">
        <v>14</v>
      </c>
      <c r="B101" s="261" t="s">
        <v>841</v>
      </c>
      <c r="C101" s="263">
        <v>1621272</v>
      </c>
      <c r="D101" s="263">
        <v>2500000</v>
      </c>
      <c r="E101" s="263">
        <v>500000</v>
      </c>
      <c r="F101" s="330">
        <v>582720</v>
      </c>
      <c r="G101" s="330">
        <f t="shared" si="13"/>
        <v>23.308799999999998</v>
      </c>
    </row>
    <row r="102" spans="1:7" ht="26.25">
      <c r="A102" s="340">
        <v>15</v>
      </c>
      <c r="B102" s="261" t="s">
        <v>842</v>
      </c>
      <c r="C102" s="263"/>
      <c r="D102" s="263">
        <v>350000</v>
      </c>
      <c r="E102" s="263">
        <v>70000</v>
      </c>
      <c r="F102" s="330"/>
      <c r="G102" s="330">
        <f t="shared" si="13"/>
        <v>0</v>
      </c>
    </row>
    <row r="103" spans="1:7">
      <c r="A103" s="340">
        <v>16</v>
      </c>
      <c r="B103" s="261" t="s">
        <v>843</v>
      </c>
      <c r="C103" s="263">
        <v>696000</v>
      </c>
      <c r="D103" s="263">
        <v>1800000</v>
      </c>
      <c r="E103" s="263">
        <v>360000</v>
      </c>
      <c r="F103" s="330">
        <v>148004</v>
      </c>
      <c r="G103" s="330">
        <f t="shared" si="13"/>
        <v>8.2224444444444451</v>
      </c>
    </row>
    <row r="104" spans="1:7">
      <c r="A104" s="340">
        <v>17</v>
      </c>
      <c r="B104" s="262" t="s">
        <v>844</v>
      </c>
      <c r="C104" s="263"/>
      <c r="D104" s="263">
        <v>3250000</v>
      </c>
      <c r="E104" s="263">
        <v>650000</v>
      </c>
      <c r="F104" s="330">
        <v>3672500</v>
      </c>
      <c r="G104" s="330">
        <f t="shared" si="13"/>
        <v>112.99999999999999</v>
      </c>
    </row>
    <row r="105" spans="1:7">
      <c r="A105" s="340">
        <v>18</v>
      </c>
      <c r="B105" s="262" t="s">
        <v>845</v>
      </c>
      <c r="C105" s="263"/>
      <c r="D105" s="263">
        <v>700000</v>
      </c>
      <c r="E105" s="263">
        <v>140000</v>
      </c>
      <c r="F105" s="330"/>
      <c r="G105" s="330">
        <f t="shared" si="13"/>
        <v>0</v>
      </c>
    </row>
    <row r="106" spans="1:7">
      <c r="A106" s="340">
        <v>19</v>
      </c>
      <c r="B106" s="261" t="s">
        <v>846</v>
      </c>
      <c r="C106" s="263">
        <v>258000</v>
      </c>
      <c r="D106" s="263">
        <v>300000</v>
      </c>
      <c r="E106" s="263">
        <v>60000</v>
      </c>
      <c r="F106" s="330"/>
      <c r="G106" s="330">
        <f t="shared" si="13"/>
        <v>0</v>
      </c>
    </row>
    <row r="107" spans="1:7" ht="26.25">
      <c r="A107" s="340">
        <v>20</v>
      </c>
      <c r="B107" s="261" t="s">
        <v>847</v>
      </c>
      <c r="C107" s="263"/>
      <c r="D107" s="263">
        <v>2200000</v>
      </c>
      <c r="E107" s="263">
        <v>440000</v>
      </c>
      <c r="F107" s="330"/>
      <c r="G107" s="330">
        <f t="shared" si="13"/>
        <v>0</v>
      </c>
    </row>
    <row r="108" spans="1:7" ht="26.25">
      <c r="A108" s="340">
        <v>21</v>
      </c>
      <c r="B108" s="261" t="s">
        <v>866</v>
      </c>
      <c r="C108" s="263"/>
      <c r="D108" s="263">
        <v>6000000</v>
      </c>
      <c r="E108" s="263">
        <v>1200000</v>
      </c>
      <c r="F108" s="330"/>
      <c r="G108" s="330">
        <f t="shared" si="13"/>
        <v>0</v>
      </c>
    </row>
    <row r="109" spans="1:7" ht="26.25">
      <c r="A109" s="340">
        <v>22</v>
      </c>
      <c r="B109" s="261" t="s">
        <v>848</v>
      </c>
      <c r="C109" s="263"/>
      <c r="D109" s="263">
        <v>1500000</v>
      </c>
      <c r="E109" s="263">
        <v>300000</v>
      </c>
      <c r="F109" s="330"/>
      <c r="G109" s="330">
        <f t="shared" si="13"/>
        <v>0</v>
      </c>
    </row>
    <row r="110" spans="1:7" ht="26.25">
      <c r="A110" s="340">
        <v>23</v>
      </c>
      <c r="B110" s="261" t="s">
        <v>867</v>
      </c>
      <c r="C110" s="263"/>
      <c r="D110" s="263">
        <v>250000</v>
      </c>
      <c r="E110" s="263">
        <v>50000</v>
      </c>
      <c r="F110" s="330">
        <v>187048</v>
      </c>
      <c r="G110" s="330">
        <f t="shared" si="13"/>
        <v>74.819199999999995</v>
      </c>
    </row>
    <row r="111" spans="1:7">
      <c r="A111" s="340">
        <v>24</v>
      </c>
      <c r="B111" s="261" t="s">
        <v>849</v>
      </c>
      <c r="C111" s="263"/>
      <c r="D111" s="263">
        <v>350000</v>
      </c>
      <c r="E111" s="263">
        <v>70000</v>
      </c>
      <c r="F111" s="330"/>
      <c r="G111" s="330">
        <f t="shared" si="13"/>
        <v>0</v>
      </c>
    </row>
    <row r="112" spans="1:7">
      <c r="A112" s="340">
        <v>25</v>
      </c>
      <c r="B112" s="261" t="s">
        <v>850</v>
      </c>
      <c r="C112" s="263"/>
      <c r="D112" s="263">
        <v>800000</v>
      </c>
      <c r="E112" s="263">
        <v>160000</v>
      </c>
      <c r="F112" s="330">
        <v>191468</v>
      </c>
      <c r="G112" s="330">
        <f t="shared" si="13"/>
        <v>23.933499999999999</v>
      </c>
    </row>
    <row r="113" spans="1:7">
      <c r="A113" s="340">
        <v>26</v>
      </c>
      <c r="B113" s="262" t="s">
        <v>851</v>
      </c>
      <c r="C113" s="263">
        <v>1800000</v>
      </c>
      <c r="D113" s="263">
        <v>1600000</v>
      </c>
      <c r="E113" s="263">
        <v>320000</v>
      </c>
      <c r="F113" s="330">
        <f>659707+15504</f>
        <v>675211</v>
      </c>
      <c r="G113" s="330">
        <f t="shared" si="13"/>
        <v>42.200687500000001</v>
      </c>
    </row>
    <row r="114" spans="1:7">
      <c r="A114" s="340">
        <v>27</v>
      </c>
      <c r="B114" s="261" t="s">
        <v>336</v>
      </c>
      <c r="C114" s="263">
        <v>460000</v>
      </c>
      <c r="D114" s="263">
        <v>450000</v>
      </c>
      <c r="E114" s="263">
        <v>90000</v>
      </c>
      <c r="F114" s="330"/>
      <c r="G114" s="330">
        <f t="shared" si="13"/>
        <v>0</v>
      </c>
    </row>
    <row r="115" spans="1:7">
      <c r="A115" s="340">
        <v>28</v>
      </c>
      <c r="B115" s="261" t="s">
        <v>852</v>
      </c>
      <c r="C115" s="263"/>
      <c r="D115" s="263">
        <v>500000</v>
      </c>
      <c r="E115" s="263">
        <v>100000</v>
      </c>
      <c r="F115" s="330"/>
      <c r="G115" s="330">
        <f t="shared" si="13"/>
        <v>0</v>
      </c>
    </row>
    <row r="116" spans="1:7">
      <c r="A116" s="340">
        <v>29</v>
      </c>
      <c r="B116" s="261" t="s">
        <v>853</v>
      </c>
      <c r="C116" s="263"/>
      <c r="D116" s="263">
        <v>380000</v>
      </c>
      <c r="E116" s="263">
        <v>76000</v>
      </c>
      <c r="F116" s="330">
        <v>14500</v>
      </c>
      <c r="G116" s="330">
        <f t="shared" si="13"/>
        <v>3.8157894736842106</v>
      </c>
    </row>
    <row r="117" spans="1:7">
      <c r="A117" s="340">
        <v>30</v>
      </c>
      <c r="B117" s="261" t="s">
        <v>854</v>
      </c>
      <c r="C117" s="263"/>
      <c r="D117" s="263">
        <v>180000</v>
      </c>
      <c r="E117" s="263">
        <v>36000</v>
      </c>
      <c r="F117" s="330"/>
      <c r="G117" s="330">
        <f t="shared" si="13"/>
        <v>0</v>
      </c>
    </row>
    <row r="118" spans="1:7">
      <c r="A118" s="340">
        <v>31</v>
      </c>
      <c r="B118" s="261" t="s">
        <v>855</v>
      </c>
      <c r="C118" s="263"/>
      <c r="D118" s="263">
        <v>200000</v>
      </c>
      <c r="E118" s="263">
        <v>40000</v>
      </c>
      <c r="F118" s="330"/>
      <c r="G118" s="330">
        <f t="shared" si="13"/>
        <v>0</v>
      </c>
    </row>
    <row r="119" spans="1:7" ht="26.25">
      <c r="A119" s="340">
        <v>32</v>
      </c>
      <c r="B119" s="261" t="s">
        <v>856</v>
      </c>
      <c r="C119" s="263"/>
      <c r="D119" s="263">
        <v>380000</v>
      </c>
      <c r="E119" s="263">
        <v>76000</v>
      </c>
      <c r="F119" s="330"/>
      <c r="G119" s="330">
        <f t="shared" si="13"/>
        <v>0</v>
      </c>
    </row>
    <row r="120" spans="1:7">
      <c r="A120" s="340">
        <v>33</v>
      </c>
      <c r="B120" s="261" t="s">
        <v>857</v>
      </c>
      <c r="C120" s="263"/>
      <c r="D120" s="263">
        <v>350000</v>
      </c>
      <c r="E120" s="263">
        <v>70000</v>
      </c>
      <c r="F120" s="330"/>
      <c r="G120" s="330">
        <f t="shared" si="13"/>
        <v>0</v>
      </c>
    </row>
    <row r="121" spans="1:7">
      <c r="A121" s="340">
        <v>34</v>
      </c>
      <c r="B121" s="261" t="s">
        <v>858</v>
      </c>
      <c r="C121" s="263"/>
      <c r="D121" s="263">
        <v>300000</v>
      </c>
      <c r="E121" s="263">
        <v>60000</v>
      </c>
      <c r="F121" s="330"/>
      <c r="G121" s="330">
        <f t="shared" si="13"/>
        <v>0</v>
      </c>
    </row>
    <row r="122" spans="1:7">
      <c r="A122" s="340">
        <v>35</v>
      </c>
      <c r="B122" s="261" t="s">
        <v>868</v>
      </c>
      <c r="C122" s="263"/>
      <c r="D122" s="263">
        <v>350000</v>
      </c>
      <c r="E122" s="263">
        <v>70000</v>
      </c>
      <c r="F122" s="330">
        <v>196696</v>
      </c>
      <c r="G122" s="330">
        <f t="shared" si="13"/>
        <v>56.198857142857136</v>
      </c>
    </row>
    <row r="123" spans="1:7">
      <c r="A123" s="340">
        <v>36</v>
      </c>
      <c r="B123" s="261" t="s">
        <v>859</v>
      </c>
      <c r="C123" s="354"/>
      <c r="D123" s="263">
        <v>500000</v>
      </c>
      <c r="E123" s="263">
        <v>100000</v>
      </c>
      <c r="F123" s="330"/>
      <c r="G123" s="330">
        <f t="shared" si="13"/>
        <v>0</v>
      </c>
    </row>
    <row r="124" spans="1:7" ht="26.25">
      <c r="A124" s="359">
        <v>37</v>
      </c>
      <c r="B124" s="259" t="s">
        <v>873</v>
      </c>
      <c r="C124" s="263"/>
      <c r="D124" s="263">
        <v>100000</v>
      </c>
      <c r="E124" s="263">
        <v>20000</v>
      </c>
      <c r="F124" s="330"/>
      <c r="G124" s="330">
        <f t="shared" si="13"/>
        <v>0</v>
      </c>
    </row>
    <row r="125" spans="1:7">
      <c r="A125" s="360"/>
      <c r="B125" s="307" t="s">
        <v>802</v>
      </c>
      <c r="C125" s="309">
        <f>SUM(C97:C124)</f>
        <v>12630268</v>
      </c>
      <c r="D125" s="309">
        <f t="shared" ref="D125:F125" si="15">SUM(D97:D124)</f>
        <v>33538000</v>
      </c>
      <c r="E125" s="309">
        <f t="shared" si="15"/>
        <v>6707600</v>
      </c>
      <c r="F125" s="309">
        <f t="shared" si="15"/>
        <v>8240122.54</v>
      </c>
      <c r="G125" s="330">
        <f t="shared" si="13"/>
        <v>24.569510823543446</v>
      </c>
    </row>
    <row r="126" spans="1:7">
      <c r="A126" s="360"/>
      <c r="B126" s="361" t="s">
        <v>874</v>
      </c>
      <c r="C126" s="309">
        <f>C95+C125</f>
        <v>59712316</v>
      </c>
      <c r="D126" s="309">
        <f t="shared" ref="D126:F126" si="16">D95+D125</f>
        <v>85521944</v>
      </c>
      <c r="E126" s="309">
        <f t="shared" si="16"/>
        <v>17104389</v>
      </c>
      <c r="F126" s="309">
        <f t="shared" si="16"/>
        <v>13604477.539999999</v>
      </c>
      <c r="G126" s="330">
        <f t="shared" si="13"/>
        <v>15.907586876182329</v>
      </c>
    </row>
    <row r="130" spans="1:8" ht="15.75">
      <c r="A130" s="369" t="s">
        <v>781</v>
      </c>
      <c r="B130" s="288"/>
      <c r="C130" s="370" t="s">
        <v>251</v>
      </c>
      <c r="E130" s="288" t="s">
        <v>782</v>
      </c>
      <c r="G130" s="371"/>
      <c r="H130" s="371"/>
    </row>
  </sheetData>
  <autoFilter ref="G2:G130"/>
  <mergeCells count="27">
    <mergeCell ref="B85:E85"/>
    <mergeCell ref="B96:E96"/>
    <mergeCell ref="E9:F9"/>
    <mergeCell ref="G9:G10"/>
    <mergeCell ref="E29:F29"/>
    <mergeCell ref="G29:G30"/>
    <mergeCell ref="E70:F70"/>
    <mergeCell ref="G70:G71"/>
    <mergeCell ref="E83:F83"/>
    <mergeCell ref="G83:G84"/>
    <mergeCell ref="B72:E72"/>
    <mergeCell ref="B75:E75"/>
    <mergeCell ref="B83:B84"/>
    <mergeCell ref="C83:C84"/>
    <mergeCell ref="D83:D84"/>
    <mergeCell ref="B31:E31"/>
    <mergeCell ref="B70:B71"/>
    <mergeCell ref="C70:C71"/>
    <mergeCell ref="D70:D71"/>
    <mergeCell ref="B29:B30"/>
    <mergeCell ref="C29:C30"/>
    <mergeCell ref="D29:D30"/>
    <mergeCell ref="B9:B10"/>
    <mergeCell ref="C9:C10"/>
    <mergeCell ref="D9:D10"/>
    <mergeCell ref="A6:G6"/>
    <mergeCell ref="B44:E44"/>
  </mergeCells>
  <pageMargins left="0.19685039370078741" right="0.17" top="0.74803149606299213" bottom="0.74803149606299213" header="0.31496062992125984" footer="0.31496062992125984"/>
  <pageSetup paperSize="9" scale="99" orientation="landscape" r:id="rId1"/>
  <rowBreaks count="2" manualBreakCount="2">
    <brk id="27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Биланс успеха</vt:lpstr>
      <vt:lpstr>Биланс стања</vt:lpstr>
      <vt:lpstr>Извештај о новчаним токовима</vt:lpstr>
      <vt:lpstr>Зараде</vt:lpstr>
      <vt:lpstr>Запослени</vt:lpstr>
      <vt:lpstr>Цене</vt:lpstr>
      <vt:lpstr>Субвенције</vt:lpstr>
      <vt:lpstr>Донације</vt:lpstr>
      <vt:lpstr>Набавке</vt:lpstr>
      <vt:lpstr>Кредити</vt:lpstr>
      <vt:lpstr>Готовина</vt:lpstr>
      <vt:lpstr>Образац НБС</vt:lpstr>
      <vt:lpstr>Готовина!Print_Area</vt:lpstr>
      <vt:lpstr>Донације!Print_Area</vt:lpstr>
      <vt:lpstr>Запослени!Print_Area</vt:lpstr>
      <vt:lpstr>Зараде!Print_Area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sinke</cp:lastModifiedBy>
  <cp:lastPrinted>2015-04-30T10:31:33Z</cp:lastPrinted>
  <dcterms:created xsi:type="dcterms:W3CDTF">2013-03-12T08:27:17Z</dcterms:created>
  <dcterms:modified xsi:type="dcterms:W3CDTF">2015-11-03T18:22:10Z</dcterms:modified>
</cp:coreProperties>
</file>